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Rekapitulácia stavby" sheetId="1" r:id="rId1"/>
    <sheet name="SO.01- Sklad obidlia - SO..." sheetId="2" r:id="rId2"/>
  </sheets>
  <definedNames>
    <definedName name="_xlnm.Print_Titles" localSheetId="0">'Rekapitulácia stavby'!$85:$85</definedName>
    <definedName name="_xlnm.Print_Titles" localSheetId="1">'SO.01- Sklad obidlia - SO...'!$121:$121</definedName>
    <definedName name="_xlnm.Print_Area" localSheetId="0">'Rekapitulácia stavby'!$C$4:$AP$70,'Rekapitulácia stavby'!$C$76:$AP$96</definedName>
    <definedName name="_xlnm.Print_Area" localSheetId="1">'SO.01- Sklad obidlia - SO...'!$C$4:$Q$70,'SO.01- Sklad obidlia - SO...'!$C$76:$Q$105,'SO.01- Sklad obidlia - SO...'!$C$111:$Q$213</definedName>
  </definedNames>
  <calcPr fullCalcOnLoad="1"/>
</workbook>
</file>

<file path=xl/sharedStrings.xml><?xml version="1.0" encoding="utf-8"?>
<sst xmlns="http://schemas.openxmlformats.org/spreadsheetml/2006/main" count="1198" uniqueCount="301">
  <si>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</si>
  <si>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</si>
  <si>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</si>
  <si>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</si>
  <si>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</si>
  <si>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</si>
  <si>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</si>
  <si>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</si>
  <si>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</si>
  <si>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</si>
  <si>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</si>
  <si>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</si>
  <si>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</si>
  <si>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Sklad_Obidlia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</si>
  <si>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</si>
  <si>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</si>
  <si>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Asanácia objektu na parcele 309</t>
  </si>
  <si>
    <t>JKSO:</t>
  </si>
  <si>
    <t/>
  </si>
  <si>
    <t>KS:</t>
  </si>
  <si>
    <t>Miesto:</t>
  </si>
  <si>
    <t>K.ú - Petrovce č-p. 309</t>
  </si>
  <si>
    <t>Dátum:</t>
  </si>
  <si>
    <t>Objednávateľ:</t>
  </si>
  <si>
    <t>IČO:</t>
  </si>
  <si>
    <t>Obec Petrovce,</t>
  </si>
  <si>
    <t>IČO DPH:</t>
  </si>
  <si>
    <t>Zhotoviteľ:</t>
  </si>
  <si>
    <t>Vyplň údaj</t>
  </si>
  <si>
    <t>Projektant:</t>
  </si>
  <si>
    <t>Ing. JOZEF ŠPIRKO</t>
  </si>
  <si>
    <t>True</t>
  </si>
  <si>
    <t>0,01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</si>
  <si>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</si>
  <si>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</si>
  <si>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</si>
  <si>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</si>
  <si>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</si>
  <si>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</si>
  <si>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</si>
  <si>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</si>
  <si>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</si>
  <si>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</si>
  <si>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</si>
  <si>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</si>
  <si>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</si>
  <si>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</si>
  <si>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</si>
  <si>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</si>
  <si>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</si>
  <si>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</si>
  <si>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</si>
  <si>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</si>
  <si>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</si>
  <si>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</si>
  <si>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</si>
  <si>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</si>
  <si>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</si>
  <si>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</si>
  <si>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</si>
  <si>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</si>
  <si>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</si>
  <si>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</si>
  <si>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</si>
  <si>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</si>
  <si>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</si>
  <si>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</si>
  <si>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</si>
  <si>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</si>
  <si>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</si>
  <si>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</si>
  <si>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</si>
  <si>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</si>
  <si>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</si>
  <si>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</si>
  <si>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</si>
  <si>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</si>
  <si>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</si>
  <si>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{33081d9c-7304-4a04-a4fe-4b68d4194694}</t>
  </si>
  <si>
    <t>{00000000-0000-0000-0000-000000000000}</t>
  </si>
  <si>
    <t>SO.01- Sklad obidlia</t>
  </si>
  <si>
    <t>SO.01- Sklad obidlia - Asanácia objektu na parcele 309</t>
  </si>
  <si>
    <t>1</t>
  </si>
  <si>
    <t>{715769f3-6122-4666-8c72-d7e3c81bb4ab}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</si>
  <si>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</si>
  <si>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</si>
  <si>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</si>
  <si>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</si>
  <si>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</si>
  <si>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</si>
  <si>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</si>
  <si>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</si>
  <si>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</si>
  <si>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</si>
  <si>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</si>
  <si>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</si>
  <si>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SO.01- Sklad obidlia - SO.01- Sklad obidlia - Asanácia objektu na parcele 309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</si>
  <si>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</si>
  <si>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</si>
  <si>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</si>
  <si>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</si>
  <si>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</si>
  <si>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</si>
  <si>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</si>
  <si>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</si>
  <si>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</si>
  <si>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</si>
  <si>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</si>
  <si>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</si>
  <si>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</si>
  <si>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</si>
  <si>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</si>
  <si>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</si>
  <si>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</si>
  <si>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</si>
  <si>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</si>
  <si>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</si>
  <si>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</si>
  <si>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</si>
  <si>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</si>
  <si>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</si>
  <si>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</si>
  <si>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</si>
  <si>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</si>
  <si>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</si>
  <si>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</si>
  <si>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</si>
  <si>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</si>
  <si>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</si>
  <si>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</si>
  <si>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</si>
  <si>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</si>
  <si>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</si>
  <si>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</si>
  <si>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</si>
  <si>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</si>
  <si>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111201101</t>
  </si>
  <si>
    <t xml:space="preserve">Odstránenie krovín a stromov s koreňom s priemerom kmeňa do 100 mm, do 1000 m2 </t>
  </si>
  <si>
    <t>m2</t>
  </si>
  <si>
    <t>4</t>
  </si>
  <si>
    <t>773737567</t>
  </si>
  <si>
    <t>111201402</t>
  </si>
  <si>
    <t>Spálenie krovín a stromov s priemerom kmeňa do 100 mm na hromadách pre plochu nad 100 do 1000m2</t>
  </si>
  <si>
    <t>1072619838</t>
  </si>
  <si>
    <t>3</t>
  </si>
  <si>
    <t>174101002</t>
  </si>
  <si>
    <t>Zásyp sypaninou so zhutnením jám, šachiet, rýh, zárezov alebo okolo objektov nad 100 do 1000 m3</t>
  </si>
  <si>
    <t>m3</t>
  </si>
  <si>
    <t>-19949537</t>
  </si>
  <si>
    <t>362,576+113,309" spatny zasyp po burani základov a do zrovnávacej výsky 1,6m</t>
  </si>
  <si>
    <t>VV</t>
  </si>
  <si>
    <t>Súčet</t>
  </si>
  <si>
    <t>M</t>
  </si>
  <si>
    <t>5896121590</t>
  </si>
  <si>
    <t>Recykovaná zemina frakcie 0-5 mm</t>
  </si>
  <si>
    <t>t</t>
  </si>
  <si>
    <t>8</t>
  </si>
  <si>
    <t>-558692814</t>
  </si>
  <si>
    <t>475,885*1,6" 1m3=1,6t</t>
  </si>
  <si>
    <t>5</t>
  </si>
  <si>
    <t>181101102</t>
  </si>
  <si>
    <t>Úprava pláne v zárezoch v hornine 1-4 so zhutnením</t>
  </si>
  <si>
    <t>-1380382535</t>
  </si>
  <si>
    <t>226,61" uprava plochy po navazke zeminy</t>
  </si>
  <si>
    <t>6</t>
  </si>
  <si>
    <t>162501102</t>
  </si>
  <si>
    <t xml:space="preserve">Vodorovné premiestnenie výkopku  po spevnenej ceste z  horniny tr.1-4, do 100 m3 na vzdialenosť do 3000 m </t>
  </si>
  <si>
    <t>1551300767</t>
  </si>
  <si>
    <t>7</t>
  </si>
  <si>
    <t>162501105</t>
  </si>
  <si>
    <t>Vodorovné premiestnenie výkopku  po spevnenej ceste z  horniny tr.1-4, do 100 m3, príplatok k cene za každých ďalšich a začatých 1000 m</t>
  </si>
  <si>
    <t>-912778371</t>
  </si>
  <si>
    <t>475,885*10*2" doprava zasyp. zeminy do 10km</t>
  </si>
  <si>
    <t>941955004</t>
  </si>
  <si>
    <t>Lešenie ľahké pracovné pomocné s výškou lešeňovej podlahy nad 2,50 do 3,5 m</t>
  </si>
  <si>
    <t>-1475553829</t>
  </si>
  <si>
    <t>226,61" pomocné lešenie pri buraní</t>
  </si>
  <si>
    <t>9</t>
  </si>
  <si>
    <t>952901311</t>
  </si>
  <si>
    <t>Vyčistenie budov poľnohospodárskych objektov akejkoľvek výšky</t>
  </si>
  <si>
    <t>2079998791</t>
  </si>
  <si>
    <t>226,61" hrubé vyčistenie objektu</t>
  </si>
  <si>
    <t>10</t>
  </si>
  <si>
    <t>961021311</t>
  </si>
  <si>
    <t>Búranie základov, z muriva zmiešaného alebo kamenného,  -2,40800t</t>
  </si>
  <si>
    <t>-1420977958</t>
  </si>
  <si>
    <t>67,985" 60% objemu základov</t>
  </si>
  <si>
    <t>11</t>
  </si>
  <si>
    <t>961043111</t>
  </si>
  <si>
    <t>Búranie základov z betónu prostého alebo preloženého kameňom,  -2,20000t</t>
  </si>
  <si>
    <t>-1297901173</t>
  </si>
  <si>
    <t>45,324" 40% objemu základov</t>
  </si>
  <si>
    <t>12</t>
  </si>
  <si>
    <t>962032231</t>
  </si>
  <si>
    <t>Búranie muriva nadzákladového z tehál pálených, vápenopieskových,cementových na maltu,  -1,90500t</t>
  </si>
  <si>
    <t>-532263183</t>
  </si>
  <si>
    <t>339,611" murivo stien</t>
  </si>
  <si>
    <t>13</t>
  </si>
  <si>
    <t>962032631</t>
  </si>
  <si>
    <t>Búranie komínov. muriva z tehál nad strechou na akúkoľvek maltu x,  -1,63300t</t>
  </si>
  <si>
    <t>-1731349673</t>
  </si>
  <si>
    <t>0,5*0,5*4" casti komina nad strechou</t>
  </si>
  <si>
    <t>14</t>
  </si>
  <si>
    <t>962052314</t>
  </si>
  <si>
    <t>Búranie muriva železobetonového pilierov,  -2,40000t</t>
  </si>
  <si>
    <t>2094027580</t>
  </si>
  <si>
    <t>(0,5*0,5*2,4)" 2ks stlpov</t>
  </si>
  <si>
    <t>15</t>
  </si>
  <si>
    <t>963051113</t>
  </si>
  <si>
    <t>Búranie železobetónových stropov doskových hr.nad 80 mm,  -2,40000t</t>
  </si>
  <si>
    <t>352298407</t>
  </si>
  <si>
    <t>53,075" buranie ZB konstrukcii stropu, nosníkov</t>
  </si>
  <si>
    <t>-(0,5*0,5*2,4)" 2ks stlpov</t>
  </si>
  <si>
    <t>16</t>
  </si>
  <si>
    <t>963053935</t>
  </si>
  <si>
    <t>Búranie železobetónových schodiskových ramien monolitických,  -0,39200t</t>
  </si>
  <si>
    <t>1838445126</t>
  </si>
  <si>
    <t>8,036" schodisko</t>
  </si>
  <si>
    <t>17</t>
  </si>
  <si>
    <t>968062245</t>
  </si>
  <si>
    <t>Vybúranie drevených rámov okien jednoduchých plochy do 2 m2,  -0,03100t</t>
  </si>
  <si>
    <t>1413492671</t>
  </si>
  <si>
    <t>(0,6*1)*39" okenne ramy</t>
  </si>
  <si>
    <t>1,5*1,5*4 " okenne ramy</t>
  </si>
  <si>
    <t>18</t>
  </si>
  <si>
    <t>968062456</t>
  </si>
  <si>
    <t>Vybúranie drevených dverových zárubní plochy nad 2 m2,  -0,06700t</t>
  </si>
  <si>
    <t>-1925756206</t>
  </si>
  <si>
    <t>(3*2)*3" povodne drev. zarubne</t>
  </si>
  <si>
    <t>19</t>
  </si>
  <si>
    <t>979081111</t>
  </si>
  <si>
    <t>Odvoz sutiny a vybúraných hmôt na skládku do 1 km</t>
  </si>
  <si>
    <t>-1583317690</t>
  </si>
  <si>
    <t>979081121</t>
  </si>
  <si>
    <t>Odvoz sutiny a vybúraných hmôt na skládku za každý ďalší 1 km</t>
  </si>
  <si>
    <t>-768886828</t>
  </si>
  <si>
    <t>21</t>
  </si>
  <si>
    <t>979089012</t>
  </si>
  <si>
    <t>Poplatok za skladovanie - betón, tehly, dlaždice (17 01 ), ostatné</t>
  </si>
  <si>
    <t>1640928319</t>
  </si>
  <si>
    <t>22</t>
  </si>
  <si>
    <t>979089112</t>
  </si>
  <si>
    <t>Poplatok za skladovanie - drevo, sklo, plasty (17 02 ), ostatné</t>
  </si>
  <si>
    <t>-1466710473</t>
  </si>
  <si>
    <t>0" drevené prvky krovu sa zrecyklujú alebo poskytnú obci napr. na vykurovanie</t>
  </si>
  <si>
    <t>23</t>
  </si>
  <si>
    <t>979089312</t>
  </si>
  <si>
    <t>Poplatok za skladovanie - kovy (meď, bronz, mosadz atď.) (17 04 ), ostatné</t>
  </si>
  <si>
    <t>1286201288</t>
  </si>
  <si>
    <t>0" kovové prvky strechy a krovu sa zrecyklujú napr. zberné suroviny</t>
  </si>
  <si>
    <t>24</t>
  </si>
  <si>
    <t>762331814</t>
  </si>
  <si>
    <t>Demontáž viazaných konštrukcií krovov so sklonom do 60°, prierez. plochy 288 - 450 cm2,  -0.03200t</t>
  </si>
  <si>
    <t>m</t>
  </si>
  <si>
    <t>-475359319</t>
  </si>
  <si>
    <t>190" demontaž drev. prvkov krovu 150x220mm</t>
  </si>
  <si>
    <t>25</t>
  </si>
  <si>
    <t>762341811</t>
  </si>
  <si>
    <t>Demontáž debnenia striech rovných, oblúkových do 60°, z dosiek hrubých, hobľovaných,  -0.01600t</t>
  </si>
  <si>
    <t>-1496356648</t>
  </si>
  <si>
    <t>167,529" povodne debnenie strechy</t>
  </si>
  <si>
    <t>26</t>
  </si>
  <si>
    <t>764311822</t>
  </si>
  <si>
    <t>Demontáž krytiny hladkej strešnej plechovej, so sklonom do 30st.,  -0,00732t</t>
  </si>
  <si>
    <t>126692795</t>
  </si>
  <si>
    <t>167,529" povodna stresna krytina</t>
  </si>
  <si>
    <t>27</t>
  </si>
  <si>
    <t>764351810</t>
  </si>
  <si>
    <t>Demontáž žľabov pododkvap. štvorhranných rovných, oblúkových, do 30° rš 250 a 330 mm,  -0,00347t</t>
  </si>
  <si>
    <t>-2031113364</t>
  </si>
  <si>
    <t>16,5*2" povodne zlaby</t>
  </si>
  <si>
    <t>28</t>
  </si>
  <si>
    <t>764430840</t>
  </si>
  <si>
    <t>Demontáž oplechovania múrov a nadmuroviek rš od 330 do 500 mm,  -0,00230t</t>
  </si>
  <si>
    <t>-524828026</t>
  </si>
  <si>
    <t>10*2+16,5*2" demontaz povodneho oplechovania murov</t>
  </si>
  <si>
    <t>29</t>
  </si>
  <si>
    <t>764454803</t>
  </si>
  <si>
    <t>Demontáž odpadových rúr kruhových, s priemerom 150 mm,  -0,00356t</t>
  </si>
  <si>
    <t>-2119018173</t>
  </si>
  <si>
    <t>8*4" povodne zvody</t>
  </si>
  <si>
    <t>30</t>
  </si>
  <si>
    <t>767996803</t>
  </si>
  <si>
    <t>Demontáž ostatných doplnkov stavieb s hmotnosťou jednotlivých dielov konšt. nad 100 do 250 kg,  -0,00100t</t>
  </si>
  <si>
    <t>kg</t>
  </si>
  <si>
    <t>-374949130</t>
  </si>
  <si>
    <t>5,4*15" demontaz plechového komina 10kg/m</t>
  </si>
  <si>
    <t>31</t>
  </si>
  <si>
    <t>964076221</t>
  </si>
  <si>
    <t>Vybúranie valcovaných nosníkov uložených v murive betónovom alebo kamennom hm. do 20 kg/m,  -1,25800t</t>
  </si>
  <si>
    <t>-1726417644</t>
  </si>
  <si>
    <t>0,744*7,850" demontaz ocel. nosnikov strechy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</si>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</sst>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74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172" fontId="88" fillId="23" borderId="19" xfId="0" applyNumberFormat="1" applyFont="1" applyFill="1" applyBorder="1" applyAlignment="1" applyProtection="1">
      <alignment horizontal="center" vertical="center"/>
      <protection locked="0"/>
    </xf>
    <xf numFmtId="0" fontId="88" fillId="23" borderId="20" xfId="0" applyFont="1" applyFill="1" applyBorder="1" applyAlignment="1" applyProtection="1">
      <alignment horizontal="center" vertical="center"/>
      <protection locked="0"/>
    </xf>
    <xf numFmtId="4" fontId="88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8" fillId="23" borderId="22" xfId="0" applyNumberFormat="1" applyFont="1" applyFill="1" applyBorder="1" applyAlignment="1" applyProtection="1">
      <alignment horizontal="center" vertical="center"/>
      <protection locked="0"/>
    </xf>
    <xf numFmtId="0" fontId="88" fillId="23" borderId="0" xfId="0" applyFont="1" applyFill="1" applyBorder="1" applyAlignment="1" applyProtection="1">
      <alignment horizontal="center" vertical="center"/>
      <protection locked="0"/>
    </xf>
    <xf numFmtId="4" fontId="88" fillId="0" borderId="23" xfId="0" applyNumberFormat="1" applyFont="1" applyBorder="1" applyAlignment="1">
      <alignment vertical="center"/>
    </xf>
    <xf numFmtId="172" fontId="88" fillId="23" borderId="24" xfId="0" applyNumberFormat="1" applyFont="1" applyFill="1" applyBorder="1" applyAlignment="1" applyProtection="1">
      <alignment horizontal="center" vertical="center"/>
      <protection locked="0"/>
    </xf>
    <xf numFmtId="0" fontId="88" fillId="23" borderId="25" xfId="0" applyFont="1" applyFill="1" applyBorder="1" applyAlignment="1" applyProtection="1">
      <alignment horizontal="center" vertical="center"/>
      <protection locked="0"/>
    </xf>
    <xf numFmtId="4" fontId="88" fillId="0" borderId="26" xfId="0" applyNumberFormat="1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8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8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175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22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3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175" fontId="79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6" fillId="23" borderId="33" xfId="0" applyFont="1" applyFill="1" applyBorder="1" applyAlignment="1" applyProtection="1">
      <alignment horizontal="left" vertical="center"/>
      <protection locked="0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/>
    </xf>
    <xf numFmtId="49" fontId="96" fillId="0" borderId="33" xfId="0" applyNumberFormat="1" applyFont="1" applyBorder="1" applyAlignment="1" applyProtection="1">
      <alignment horizontal="left" vertical="center" wrapText="1"/>
      <protection/>
    </xf>
    <xf numFmtId="0" fontId="96" fillId="0" borderId="33" xfId="0" applyFont="1" applyBorder="1" applyAlignment="1" applyProtection="1">
      <alignment horizontal="center" vertical="center" wrapText="1"/>
      <protection/>
    </xf>
    <xf numFmtId="175" fontId="96" fillId="0" borderId="3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97" fillId="0" borderId="0" xfId="36" applyFont="1" applyAlignment="1">
      <alignment horizontal="center"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89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8" fillId="2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78" fillId="23" borderId="0" xfId="0" applyNumberFormat="1" applyFont="1" applyFill="1" applyBorder="1" applyAlignment="1" applyProtection="1">
      <alignment vertical="center"/>
      <protection locked="0"/>
    </xf>
    <xf numFmtId="4" fontId="78" fillId="0" borderId="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5" fontId="77" fillId="0" borderId="0" xfId="0" applyNumberFormat="1" applyFont="1" applyBorder="1" applyAlignment="1">
      <alignment/>
    </xf>
    <xf numFmtId="175" fontId="77" fillId="0" borderId="0" xfId="0" applyNumberFormat="1" applyFont="1" applyBorder="1" applyAlignment="1">
      <alignment vertical="center"/>
    </xf>
    <xf numFmtId="0" fontId="99" fillId="33" borderId="0" xfId="36" applyFont="1" applyFill="1" applyAlignment="1" applyProtection="1">
      <alignment horizontal="center" vertical="center"/>
      <protection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175" fontId="89" fillId="0" borderId="20" xfId="0" applyNumberFormat="1" applyFont="1" applyBorder="1" applyAlignment="1">
      <alignment/>
    </xf>
    <xf numFmtId="175" fontId="5" fillId="0" borderId="20" xfId="0" applyNumberFormat="1" applyFont="1" applyBorder="1" applyAlignment="1">
      <alignment vertical="center"/>
    </xf>
    <xf numFmtId="175" fontId="78" fillId="0" borderId="25" xfId="0" applyNumberFormat="1" applyFont="1" applyBorder="1" applyAlignment="1">
      <alignment/>
    </xf>
    <xf numFmtId="175" fontId="78" fillId="0" borderId="25" xfId="0" applyNumberFormat="1" applyFont="1" applyBorder="1" applyAlignment="1">
      <alignment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175" fontId="0" fillId="0" borderId="33" xfId="0" applyNumberFormat="1" applyFont="1" applyBorder="1" applyAlignment="1" applyProtection="1">
      <alignment vertical="center"/>
      <protection/>
    </xf>
    <xf numFmtId="0" fontId="80" fillId="0" borderId="0" xfId="0" applyFont="1" applyBorder="1" applyAlignment="1">
      <alignment horizontal="left" vertical="center" wrapText="1"/>
    </xf>
    <xf numFmtId="0" fontId="96" fillId="0" borderId="33" xfId="0" applyFont="1" applyBorder="1" applyAlignment="1" applyProtection="1">
      <alignment horizontal="left" vertical="center" wrapText="1"/>
      <protection/>
    </xf>
    <xf numFmtId="0" fontId="96" fillId="0" borderId="33" xfId="0" applyFont="1" applyBorder="1" applyAlignment="1" applyProtection="1">
      <alignment vertical="center"/>
      <protection/>
    </xf>
    <xf numFmtId="175" fontId="96" fillId="23" borderId="33" xfId="0" applyNumberFormat="1" applyFont="1" applyFill="1" applyBorder="1" applyAlignment="1" applyProtection="1">
      <alignment vertical="center"/>
      <protection locked="0"/>
    </xf>
    <xf numFmtId="175" fontId="96" fillId="0" borderId="33" xfId="0" applyNumberFormat="1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/>
    </xf>
    <xf numFmtId="0" fontId="0" fillId="35" borderId="0" xfId="0" applyFont="1" applyFill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C77C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36BA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83" t="s">
        <v>0</v>
      </c>
      <c r="B1" s="184"/>
      <c r="C1" s="184"/>
      <c r="D1" s="185" t="s">
        <v>1</v>
      </c>
      <c r="E1" s="184"/>
      <c r="F1" s="184"/>
      <c r="G1" s="184"/>
      <c r="H1" s="184"/>
      <c r="I1" s="184"/>
      <c r="J1" s="184"/>
      <c r="K1" s="186" t="s">
        <v>294</v>
      </c>
      <c r="L1" s="186"/>
      <c r="M1" s="186"/>
      <c r="N1" s="186"/>
      <c r="O1" s="186"/>
      <c r="P1" s="186"/>
      <c r="Q1" s="186"/>
      <c r="R1" s="186"/>
      <c r="S1" s="186"/>
      <c r="T1" s="184"/>
      <c r="U1" s="184"/>
      <c r="V1" s="184"/>
      <c r="W1" s="186" t="s">
        <v>295</v>
      </c>
      <c r="X1" s="186"/>
      <c r="Y1" s="186"/>
      <c r="Z1" s="186"/>
      <c r="AA1" s="186"/>
      <c r="AB1" s="186"/>
      <c r="AC1" s="186"/>
      <c r="AD1" s="186"/>
      <c r="AE1" s="186"/>
      <c r="AF1" s="186"/>
      <c r="AG1" s="184"/>
      <c r="AH1" s="184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218" t="s">
        <v>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R2" s="189" t="s">
        <v>6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8</v>
      </c>
    </row>
    <row r="4" spans="2:71" ht="36.75" customHeight="1">
      <c r="B4" s="19"/>
      <c r="C4" s="217" t="s">
        <v>9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"/>
      <c r="AS4" s="22" t="s">
        <v>10</v>
      </c>
      <c r="BE4" s="23" t="s">
        <v>11</v>
      </c>
      <c r="BS4" s="15" t="s">
        <v>7</v>
      </c>
    </row>
    <row r="5" spans="2:71" ht="14.25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23" t="s">
        <v>13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0"/>
      <c r="AQ5" s="21"/>
      <c r="BE5" s="220" t="s">
        <v>14</v>
      </c>
      <c r="BS5" s="15" t="s">
        <v>7</v>
      </c>
    </row>
    <row r="6" spans="2:71" ht="36.75" customHeight="1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224" t="s">
        <v>16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0"/>
      <c r="AQ6" s="21"/>
      <c r="BE6" s="190"/>
      <c r="BS6" s="15" t="s">
        <v>7</v>
      </c>
    </row>
    <row r="7" spans="2:71" ht="14.25" customHeight="1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18</v>
      </c>
      <c r="AO7" s="20"/>
      <c r="AP7" s="20"/>
      <c r="AQ7" s="21"/>
      <c r="BE7" s="190"/>
      <c r="BS7" s="15" t="s">
        <v>7</v>
      </c>
    </row>
    <row r="8" spans="2:71" ht="14.25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/>
      <c r="AO8" s="20"/>
      <c r="AP8" s="20"/>
      <c r="AQ8" s="21"/>
      <c r="BE8" s="190"/>
      <c r="BS8" s="15" t="s">
        <v>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90"/>
      <c r="BS9" s="15" t="s">
        <v>7</v>
      </c>
    </row>
    <row r="10" spans="2:71" ht="14.25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18</v>
      </c>
      <c r="AO10" s="20"/>
      <c r="AP10" s="20"/>
      <c r="AQ10" s="21"/>
      <c r="BE10" s="190"/>
      <c r="BS10" s="15" t="s">
        <v>7</v>
      </c>
    </row>
    <row r="11" spans="2:71" ht="18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18</v>
      </c>
      <c r="AO11" s="20"/>
      <c r="AP11" s="20"/>
      <c r="AQ11" s="21"/>
      <c r="BE11" s="190"/>
      <c r="BS11" s="15" t="s">
        <v>7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90"/>
      <c r="BS12" s="15" t="s">
        <v>7</v>
      </c>
    </row>
    <row r="13" spans="2:71" ht="14.25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28</v>
      </c>
      <c r="AO13" s="20"/>
      <c r="AP13" s="20"/>
      <c r="AQ13" s="21"/>
      <c r="BE13" s="190"/>
      <c r="BS13" s="15" t="s">
        <v>7</v>
      </c>
    </row>
    <row r="14" spans="2:71" ht="15">
      <c r="B14" s="19"/>
      <c r="C14" s="20"/>
      <c r="D14" s="20"/>
      <c r="E14" s="225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L14" s="20"/>
      <c r="AM14" s="20"/>
      <c r="AN14" s="29" t="s">
        <v>28</v>
      </c>
      <c r="AO14" s="20"/>
      <c r="AP14" s="20"/>
      <c r="AQ14" s="21"/>
      <c r="BE14" s="190"/>
      <c r="BS14" s="15" t="s">
        <v>7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90"/>
      <c r="BS15" s="15" t="s">
        <v>4</v>
      </c>
    </row>
    <row r="16" spans="2:71" ht="14.25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18</v>
      </c>
      <c r="AO16" s="20"/>
      <c r="AP16" s="20"/>
      <c r="AQ16" s="21"/>
      <c r="BE16" s="190"/>
      <c r="BS16" s="15" t="s">
        <v>4</v>
      </c>
    </row>
    <row r="17" spans="2:71" ht="18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18</v>
      </c>
      <c r="AO17" s="20"/>
      <c r="AP17" s="20"/>
      <c r="AQ17" s="21"/>
      <c r="BE17" s="190"/>
      <c r="BS17" s="15" t="s">
        <v>31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90"/>
      <c r="BS18" s="15" t="s">
        <v>32</v>
      </c>
    </row>
    <row r="19" spans="2:71" ht="14.25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18</v>
      </c>
      <c r="AO19" s="20"/>
      <c r="AP19" s="20"/>
      <c r="AQ19" s="21"/>
      <c r="BE19" s="190"/>
      <c r="BS19" s="15" t="s">
        <v>32</v>
      </c>
    </row>
    <row r="20" spans="2:57" ht="18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18</v>
      </c>
      <c r="AO20" s="20"/>
      <c r="AP20" s="20"/>
      <c r="AQ20" s="21"/>
      <c r="BE20" s="190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90"/>
    </row>
    <row r="22" spans="2:57" ht="15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90"/>
    </row>
    <row r="23" spans="2:57" ht="22.5" customHeight="1">
      <c r="B23" s="19"/>
      <c r="C23" s="20"/>
      <c r="D23" s="20"/>
      <c r="E23" s="226" t="s">
        <v>18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0"/>
      <c r="AP23" s="20"/>
      <c r="AQ23" s="21"/>
      <c r="BE23" s="190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90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90"/>
    </row>
    <row r="26" spans="2:57" ht="14.25" customHeight="1">
      <c r="B26" s="19"/>
      <c r="C26" s="20"/>
      <c r="D26" s="31" t="s">
        <v>36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27">
        <f>ROUND(AG87,2)</f>
        <v>0</v>
      </c>
      <c r="AL26" s="219"/>
      <c r="AM26" s="219"/>
      <c r="AN26" s="219"/>
      <c r="AO26" s="219"/>
      <c r="AP26" s="20"/>
      <c r="AQ26" s="21"/>
      <c r="BE26" s="190"/>
    </row>
    <row r="27" spans="2:57" ht="14.25" customHeight="1">
      <c r="B27" s="19"/>
      <c r="C27" s="20"/>
      <c r="D27" s="31" t="s">
        <v>37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27">
        <f>ROUND(AG90,2)</f>
        <v>0</v>
      </c>
      <c r="AL27" s="219"/>
      <c r="AM27" s="219"/>
      <c r="AN27" s="219"/>
      <c r="AO27" s="219"/>
      <c r="AP27" s="20"/>
      <c r="AQ27" s="21"/>
      <c r="BE27" s="190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221"/>
    </row>
    <row r="29" spans="2:57" s="1" customFormat="1" ht="25.5" customHeight="1">
      <c r="B29" s="32"/>
      <c r="C29" s="33"/>
      <c r="D29" s="35" t="s">
        <v>38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28">
        <f>ROUND(AK26+AK27,2)</f>
        <v>0</v>
      </c>
      <c r="AL29" s="229"/>
      <c r="AM29" s="229"/>
      <c r="AN29" s="229"/>
      <c r="AO29" s="229"/>
      <c r="AP29" s="33"/>
      <c r="AQ29" s="34"/>
      <c r="BE29" s="221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221"/>
    </row>
    <row r="31" spans="2:57" s="2" customFormat="1" ht="14.25" customHeight="1">
      <c r="B31" s="37"/>
      <c r="C31" s="38"/>
      <c r="D31" s="39" t="s">
        <v>39</v>
      </c>
      <c r="E31" s="38"/>
      <c r="F31" s="39" t="s">
        <v>40</v>
      </c>
      <c r="G31" s="38"/>
      <c r="H31" s="38"/>
      <c r="I31" s="38"/>
      <c r="J31" s="38"/>
      <c r="K31" s="38"/>
      <c r="L31" s="210">
        <v>0.2</v>
      </c>
      <c r="M31" s="211"/>
      <c r="N31" s="211"/>
      <c r="O31" s="211"/>
      <c r="P31" s="38"/>
      <c r="Q31" s="38"/>
      <c r="R31" s="38"/>
      <c r="S31" s="38"/>
      <c r="T31" s="41" t="s">
        <v>41</v>
      </c>
      <c r="U31" s="38"/>
      <c r="V31" s="38"/>
      <c r="W31" s="212">
        <f>ROUND(AZ87+SUM(CD91:CD95),2)</f>
        <v>0</v>
      </c>
      <c r="X31" s="211"/>
      <c r="Y31" s="211"/>
      <c r="Z31" s="211"/>
      <c r="AA31" s="211"/>
      <c r="AB31" s="211"/>
      <c r="AC31" s="211"/>
      <c r="AD31" s="211"/>
      <c r="AE31" s="211"/>
      <c r="AF31" s="38"/>
      <c r="AG31" s="38"/>
      <c r="AH31" s="38"/>
      <c r="AI31" s="38"/>
      <c r="AJ31" s="38"/>
      <c r="AK31" s="212">
        <f>ROUND(AV87+SUM(BY91:BY95),2)</f>
        <v>0</v>
      </c>
      <c r="AL31" s="211"/>
      <c r="AM31" s="211"/>
      <c r="AN31" s="211"/>
      <c r="AO31" s="211"/>
      <c r="AP31" s="38"/>
      <c r="AQ31" s="42"/>
      <c r="BE31" s="222"/>
    </row>
    <row r="32" spans="2:57" s="2" customFormat="1" ht="14.25" customHeight="1">
      <c r="B32" s="37"/>
      <c r="C32" s="38"/>
      <c r="D32" s="38"/>
      <c r="E32" s="38"/>
      <c r="F32" s="39" t="s">
        <v>42</v>
      </c>
      <c r="G32" s="38"/>
      <c r="H32" s="38"/>
      <c r="I32" s="38"/>
      <c r="J32" s="38"/>
      <c r="K32" s="38"/>
      <c r="L32" s="210">
        <v>0.2</v>
      </c>
      <c r="M32" s="211"/>
      <c r="N32" s="211"/>
      <c r="O32" s="211"/>
      <c r="P32" s="38"/>
      <c r="Q32" s="38"/>
      <c r="R32" s="38"/>
      <c r="S32" s="38"/>
      <c r="T32" s="41" t="s">
        <v>41</v>
      </c>
      <c r="U32" s="38"/>
      <c r="V32" s="38"/>
      <c r="W32" s="212">
        <f>ROUND(BA87+SUM(CE91:CE95),2)</f>
        <v>0</v>
      </c>
      <c r="X32" s="211"/>
      <c r="Y32" s="211"/>
      <c r="Z32" s="211"/>
      <c r="AA32" s="211"/>
      <c r="AB32" s="211"/>
      <c r="AC32" s="211"/>
      <c r="AD32" s="211"/>
      <c r="AE32" s="211"/>
      <c r="AF32" s="38"/>
      <c r="AG32" s="38"/>
      <c r="AH32" s="38"/>
      <c r="AI32" s="38"/>
      <c r="AJ32" s="38"/>
      <c r="AK32" s="212">
        <f>ROUND(AW87+SUM(BZ91:BZ95),2)</f>
        <v>0</v>
      </c>
      <c r="AL32" s="211"/>
      <c r="AM32" s="211"/>
      <c r="AN32" s="211"/>
      <c r="AO32" s="211"/>
      <c r="AP32" s="38"/>
      <c r="AQ32" s="42"/>
      <c r="BE32" s="222"/>
    </row>
    <row r="33" spans="2:57" s="2" customFormat="1" ht="14.25" customHeight="1" hidden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210">
        <v>0.2</v>
      </c>
      <c r="M33" s="211"/>
      <c r="N33" s="211"/>
      <c r="O33" s="211"/>
      <c r="P33" s="38"/>
      <c r="Q33" s="38"/>
      <c r="R33" s="38"/>
      <c r="S33" s="38"/>
      <c r="T33" s="41" t="s">
        <v>41</v>
      </c>
      <c r="U33" s="38"/>
      <c r="V33" s="38"/>
      <c r="W33" s="212">
        <f>ROUND(BB87+SUM(CF91:CF95),2)</f>
        <v>0</v>
      </c>
      <c r="X33" s="211"/>
      <c r="Y33" s="211"/>
      <c r="Z33" s="211"/>
      <c r="AA33" s="211"/>
      <c r="AB33" s="211"/>
      <c r="AC33" s="211"/>
      <c r="AD33" s="211"/>
      <c r="AE33" s="211"/>
      <c r="AF33" s="38"/>
      <c r="AG33" s="38"/>
      <c r="AH33" s="38"/>
      <c r="AI33" s="38"/>
      <c r="AJ33" s="38"/>
      <c r="AK33" s="212">
        <v>0</v>
      </c>
      <c r="AL33" s="211"/>
      <c r="AM33" s="211"/>
      <c r="AN33" s="211"/>
      <c r="AO33" s="211"/>
      <c r="AP33" s="38"/>
      <c r="AQ33" s="42"/>
      <c r="BE33" s="222"/>
    </row>
    <row r="34" spans="2:57" s="2" customFormat="1" ht="14.25" customHeight="1" hidden="1">
      <c r="B34" s="37"/>
      <c r="C34" s="38"/>
      <c r="D34" s="38"/>
      <c r="E34" s="38"/>
      <c r="F34" s="39" t="s">
        <v>44</v>
      </c>
      <c r="G34" s="38"/>
      <c r="H34" s="38"/>
      <c r="I34" s="38"/>
      <c r="J34" s="38"/>
      <c r="K34" s="38"/>
      <c r="L34" s="210">
        <v>0.2</v>
      </c>
      <c r="M34" s="211"/>
      <c r="N34" s="211"/>
      <c r="O34" s="211"/>
      <c r="P34" s="38"/>
      <c r="Q34" s="38"/>
      <c r="R34" s="38"/>
      <c r="S34" s="38"/>
      <c r="T34" s="41" t="s">
        <v>41</v>
      </c>
      <c r="U34" s="38"/>
      <c r="V34" s="38"/>
      <c r="W34" s="212">
        <f>ROUND(BC87+SUM(CG91:CG95),2)</f>
        <v>0</v>
      </c>
      <c r="X34" s="211"/>
      <c r="Y34" s="211"/>
      <c r="Z34" s="211"/>
      <c r="AA34" s="211"/>
      <c r="AB34" s="211"/>
      <c r="AC34" s="211"/>
      <c r="AD34" s="211"/>
      <c r="AE34" s="211"/>
      <c r="AF34" s="38"/>
      <c r="AG34" s="38"/>
      <c r="AH34" s="38"/>
      <c r="AI34" s="38"/>
      <c r="AJ34" s="38"/>
      <c r="AK34" s="212">
        <v>0</v>
      </c>
      <c r="AL34" s="211"/>
      <c r="AM34" s="211"/>
      <c r="AN34" s="211"/>
      <c r="AO34" s="211"/>
      <c r="AP34" s="38"/>
      <c r="AQ34" s="42"/>
      <c r="BE34" s="222"/>
    </row>
    <row r="35" spans="2:43" s="2" customFormat="1" ht="14.25" customHeight="1" hidden="1">
      <c r="B35" s="37"/>
      <c r="C35" s="38"/>
      <c r="D35" s="38"/>
      <c r="E35" s="38"/>
      <c r="F35" s="39" t="s">
        <v>45</v>
      </c>
      <c r="G35" s="38"/>
      <c r="H35" s="38"/>
      <c r="I35" s="38"/>
      <c r="J35" s="38"/>
      <c r="K35" s="38"/>
      <c r="L35" s="210">
        <v>0</v>
      </c>
      <c r="M35" s="211"/>
      <c r="N35" s="211"/>
      <c r="O35" s="211"/>
      <c r="P35" s="38"/>
      <c r="Q35" s="38"/>
      <c r="R35" s="38"/>
      <c r="S35" s="38"/>
      <c r="T35" s="41" t="s">
        <v>41</v>
      </c>
      <c r="U35" s="38"/>
      <c r="V35" s="38"/>
      <c r="W35" s="212">
        <f>ROUND(BD87+SUM(CH91:CH95),2)</f>
        <v>0</v>
      </c>
      <c r="X35" s="211"/>
      <c r="Y35" s="211"/>
      <c r="Z35" s="211"/>
      <c r="AA35" s="211"/>
      <c r="AB35" s="211"/>
      <c r="AC35" s="211"/>
      <c r="AD35" s="211"/>
      <c r="AE35" s="211"/>
      <c r="AF35" s="38"/>
      <c r="AG35" s="38"/>
      <c r="AH35" s="38"/>
      <c r="AI35" s="38"/>
      <c r="AJ35" s="38"/>
      <c r="AK35" s="212">
        <v>0</v>
      </c>
      <c r="AL35" s="211"/>
      <c r="AM35" s="211"/>
      <c r="AN35" s="211"/>
      <c r="AO35" s="211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46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47</v>
      </c>
      <c r="U37" s="45"/>
      <c r="V37" s="45"/>
      <c r="W37" s="45"/>
      <c r="X37" s="213" t="s">
        <v>48</v>
      </c>
      <c r="Y37" s="214"/>
      <c r="Z37" s="214"/>
      <c r="AA37" s="214"/>
      <c r="AB37" s="214"/>
      <c r="AC37" s="45"/>
      <c r="AD37" s="45"/>
      <c r="AE37" s="45"/>
      <c r="AF37" s="45"/>
      <c r="AG37" s="45"/>
      <c r="AH37" s="45"/>
      <c r="AI37" s="45"/>
      <c r="AJ37" s="45"/>
      <c r="AK37" s="215">
        <f>SUM(AK29:AK35)</f>
        <v>0</v>
      </c>
      <c r="AL37" s="214"/>
      <c r="AM37" s="214"/>
      <c r="AN37" s="214"/>
      <c r="AO37" s="216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2"/>
      <c r="C49" s="33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50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3.5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3.5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3.5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3.5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3.5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3.5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3.5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5">
      <c r="B58" s="32"/>
      <c r="C58" s="33"/>
      <c r="D58" s="52" t="s">
        <v>51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52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51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52</v>
      </c>
      <c r="AN58" s="53"/>
      <c r="AO58" s="55"/>
      <c r="AP58" s="33"/>
      <c r="AQ58" s="34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2"/>
      <c r="C60" s="33"/>
      <c r="D60" s="47" t="s">
        <v>53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54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3.5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3.5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3.5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3.5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3.5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3.5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3.5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5">
      <c r="B69" s="32"/>
      <c r="C69" s="33"/>
      <c r="D69" s="52" t="s">
        <v>51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52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51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52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217" t="s">
        <v>55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4"/>
    </row>
    <row r="77" spans="2:43" s="3" customFormat="1" ht="14.25" customHeight="1">
      <c r="B77" s="62"/>
      <c r="C77" s="27" t="s">
        <v>12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Sklad_Obidlia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00" t="str">
        <f>K6</f>
        <v>Asanácia objektu na parcele 309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7" t="s">
        <v>20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K.ú - Petrovce č-p. 309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22</v>
      </c>
      <c r="AJ80" s="33"/>
      <c r="AK80" s="33"/>
      <c r="AL80" s="33"/>
      <c r="AM80" s="70">
        <f>IF(AN8="","",AN8)</f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7" t="s">
        <v>23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Obec Petrovce,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29</v>
      </c>
      <c r="AJ82" s="33"/>
      <c r="AK82" s="33"/>
      <c r="AL82" s="33"/>
      <c r="AM82" s="202" t="str">
        <f>IF(E17="","",E17)</f>
        <v>Ing. JOZEF ŠPIRKO</v>
      </c>
      <c r="AN82" s="192"/>
      <c r="AO82" s="192"/>
      <c r="AP82" s="192"/>
      <c r="AQ82" s="34"/>
      <c r="AS82" s="203" t="s">
        <v>56</v>
      </c>
      <c r="AT82" s="204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7" t="s">
        <v>27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33</v>
      </c>
      <c r="AJ83" s="33"/>
      <c r="AK83" s="33"/>
      <c r="AL83" s="33"/>
      <c r="AM83" s="202" t="str">
        <f>IF(E20="","",E20)</f>
        <v> </v>
      </c>
      <c r="AN83" s="192"/>
      <c r="AO83" s="192"/>
      <c r="AP83" s="192"/>
      <c r="AQ83" s="34"/>
      <c r="AS83" s="205"/>
      <c r="AT83" s="192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05"/>
      <c r="AT84" s="192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06" t="s">
        <v>57</v>
      </c>
      <c r="D85" s="207"/>
      <c r="E85" s="207"/>
      <c r="F85" s="207"/>
      <c r="G85" s="207"/>
      <c r="H85" s="72"/>
      <c r="I85" s="208" t="s">
        <v>58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59</v>
      </c>
      <c r="AH85" s="207"/>
      <c r="AI85" s="207"/>
      <c r="AJ85" s="207"/>
      <c r="AK85" s="207"/>
      <c r="AL85" s="207"/>
      <c r="AM85" s="207"/>
      <c r="AN85" s="208" t="s">
        <v>60</v>
      </c>
      <c r="AO85" s="207"/>
      <c r="AP85" s="209"/>
      <c r="AQ85" s="34"/>
      <c r="AS85" s="73" t="s">
        <v>61</v>
      </c>
      <c r="AT85" s="74" t="s">
        <v>62</v>
      </c>
      <c r="AU85" s="74" t="s">
        <v>63</v>
      </c>
      <c r="AV85" s="74" t="s">
        <v>64</v>
      </c>
      <c r="AW85" s="74" t="s">
        <v>65</v>
      </c>
      <c r="AX85" s="74" t="s">
        <v>66</v>
      </c>
      <c r="AY85" s="74" t="s">
        <v>67</v>
      </c>
      <c r="AZ85" s="74" t="s">
        <v>68</v>
      </c>
      <c r="BA85" s="74" t="s">
        <v>69</v>
      </c>
      <c r="BB85" s="74" t="s">
        <v>70</v>
      </c>
      <c r="BC85" s="74" t="s">
        <v>71</v>
      </c>
      <c r="BD85" s="75" t="s">
        <v>72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73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5">
        <f>ROUND(AG88,2)</f>
        <v>0</v>
      </c>
      <c r="AH87" s="195"/>
      <c r="AI87" s="195"/>
      <c r="AJ87" s="195"/>
      <c r="AK87" s="195"/>
      <c r="AL87" s="195"/>
      <c r="AM87" s="195"/>
      <c r="AN87" s="196">
        <f>SUM(AG87,AT87)</f>
        <v>0</v>
      </c>
      <c r="AO87" s="196"/>
      <c r="AP87" s="196"/>
      <c r="AQ87" s="68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74</v>
      </c>
      <c r="BT87" s="83" t="s">
        <v>75</v>
      </c>
      <c r="BU87" s="84" t="s">
        <v>76</v>
      </c>
      <c r="BV87" s="83" t="s">
        <v>77</v>
      </c>
      <c r="BW87" s="83" t="s">
        <v>78</v>
      </c>
      <c r="BX87" s="83" t="s">
        <v>79</v>
      </c>
    </row>
    <row r="88" spans="1:76" s="5" customFormat="1" ht="27" customHeight="1">
      <c r="A88" s="182" t="s">
        <v>296</v>
      </c>
      <c r="B88" s="85"/>
      <c r="C88" s="86"/>
      <c r="D88" s="199" t="s">
        <v>80</v>
      </c>
      <c r="E88" s="198"/>
      <c r="F88" s="198"/>
      <c r="G88" s="198"/>
      <c r="H88" s="198"/>
      <c r="I88" s="87"/>
      <c r="J88" s="199" t="s">
        <v>81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7">
        <f>'SO.01- Sklad obidlia - SO...'!M30</f>
        <v>0</v>
      </c>
      <c r="AH88" s="198"/>
      <c r="AI88" s="198"/>
      <c r="AJ88" s="198"/>
      <c r="AK88" s="198"/>
      <c r="AL88" s="198"/>
      <c r="AM88" s="198"/>
      <c r="AN88" s="197">
        <f>SUM(AG88,AT88)</f>
        <v>0</v>
      </c>
      <c r="AO88" s="198"/>
      <c r="AP88" s="198"/>
      <c r="AQ88" s="88"/>
      <c r="AS88" s="89">
        <f>'SO.01- Sklad obidlia - SO...'!M28</f>
        <v>0</v>
      </c>
      <c r="AT88" s="90">
        <f>ROUND(SUM(AV88:AW88),2)</f>
        <v>0</v>
      </c>
      <c r="AU88" s="91">
        <f>'SO.01- Sklad obidlia - SO...'!W122</f>
        <v>0</v>
      </c>
      <c r="AV88" s="90">
        <f>'SO.01- Sklad obidlia - SO...'!M32</f>
        <v>0</v>
      </c>
      <c r="AW88" s="90">
        <f>'SO.01- Sklad obidlia - SO...'!M33</f>
        <v>0</v>
      </c>
      <c r="AX88" s="90">
        <f>'SO.01- Sklad obidlia - SO...'!M34</f>
        <v>0</v>
      </c>
      <c r="AY88" s="90">
        <f>'SO.01- Sklad obidlia - SO...'!M35</f>
        <v>0</v>
      </c>
      <c r="AZ88" s="90">
        <f>'SO.01- Sklad obidlia - SO...'!H32</f>
        <v>0</v>
      </c>
      <c r="BA88" s="90">
        <f>'SO.01- Sklad obidlia - SO...'!H33</f>
        <v>0</v>
      </c>
      <c r="BB88" s="90">
        <f>'SO.01- Sklad obidlia - SO...'!H34</f>
        <v>0</v>
      </c>
      <c r="BC88" s="90">
        <f>'SO.01- Sklad obidlia - SO...'!H35</f>
        <v>0</v>
      </c>
      <c r="BD88" s="92">
        <f>'SO.01- Sklad obidlia - SO...'!H36</f>
        <v>0</v>
      </c>
      <c r="BT88" s="93" t="s">
        <v>82</v>
      </c>
      <c r="BV88" s="93" t="s">
        <v>77</v>
      </c>
      <c r="BW88" s="93" t="s">
        <v>83</v>
      </c>
      <c r="BX88" s="93" t="s">
        <v>78</v>
      </c>
    </row>
    <row r="89" spans="2:43" ht="13.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32"/>
      <c r="C90" s="77" t="s">
        <v>84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196">
        <f>ROUND(SUM(AG91:AG94),2)</f>
        <v>0</v>
      </c>
      <c r="AH90" s="192"/>
      <c r="AI90" s="192"/>
      <c r="AJ90" s="192"/>
      <c r="AK90" s="192"/>
      <c r="AL90" s="192"/>
      <c r="AM90" s="192"/>
      <c r="AN90" s="196">
        <f>ROUND(SUM(AN91:AN94),2)</f>
        <v>0</v>
      </c>
      <c r="AO90" s="192"/>
      <c r="AP90" s="192"/>
      <c r="AQ90" s="34"/>
      <c r="AS90" s="73" t="s">
        <v>85</v>
      </c>
      <c r="AT90" s="74" t="s">
        <v>86</v>
      </c>
      <c r="AU90" s="74" t="s">
        <v>39</v>
      </c>
      <c r="AV90" s="75" t="s">
        <v>62</v>
      </c>
    </row>
    <row r="91" spans="2:89" s="1" customFormat="1" ht="19.5" customHeight="1">
      <c r="B91" s="32"/>
      <c r="C91" s="33"/>
      <c r="D91" s="94" t="s">
        <v>87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193">
        <f>ROUND(AG87*AS91,2)</f>
        <v>0</v>
      </c>
      <c r="AH91" s="192"/>
      <c r="AI91" s="192"/>
      <c r="AJ91" s="192"/>
      <c r="AK91" s="192"/>
      <c r="AL91" s="192"/>
      <c r="AM91" s="192"/>
      <c r="AN91" s="194">
        <f>ROUND(AG91+AV91,2)</f>
        <v>0</v>
      </c>
      <c r="AO91" s="192"/>
      <c r="AP91" s="192"/>
      <c r="AQ91" s="34"/>
      <c r="AS91" s="95">
        <v>0</v>
      </c>
      <c r="AT91" s="96" t="s">
        <v>88</v>
      </c>
      <c r="AU91" s="96" t="s">
        <v>40</v>
      </c>
      <c r="AV91" s="97">
        <f>ROUND(IF(AU91="základná",AG91*L31,IF(AU91="znížená",AG91*L32,0)),2)</f>
        <v>0</v>
      </c>
      <c r="BV91" s="15" t="s">
        <v>89</v>
      </c>
      <c r="BY91" s="98">
        <f>IF(AU91="základná",AV91,0)</f>
        <v>0</v>
      </c>
      <c r="BZ91" s="98">
        <f>IF(AU91="znížená",AV91,0)</f>
        <v>0</v>
      </c>
      <c r="CA91" s="98">
        <v>0</v>
      </c>
      <c r="CB91" s="98">
        <v>0</v>
      </c>
      <c r="CC91" s="98">
        <v>0</v>
      </c>
      <c r="CD91" s="98">
        <f>IF(AU91="základná",AG91,0)</f>
        <v>0</v>
      </c>
      <c r="CE91" s="98">
        <f>IF(AU91="znížená",AG91,0)</f>
        <v>0</v>
      </c>
      <c r="CF91" s="98">
        <f>IF(AU91="zákl. prenesená",AG91,0)</f>
        <v>0</v>
      </c>
      <c r="CG91" s="98">
        <f>IF(AU91="zníž. prenesená",AG91,0)</f>
        <v>0</v>
      </c>
      <c r="CH91" s="98">
        <f>IF(AU91="nulová",AG91,0)</f>
        <v>0</v>
      </c>
      <c r="CI91" s="15">
        <f>IF(AU91="základná",1,IF(AU91="znížená",2,IF(AU91="zákl. prenesená",4,IF(AU91="zníž. prenesená",5,3))))</f>
        <v>1</v>
      </c>
      <c r="CJ91" s="15">
        <f>IF(AT91="stavebná časť",1,IF(8891="investičná časť",2,3))</f>
        <v>1</v>
      </c>
      <c r="CK91" s="15" t="str">
        <f>IF(D91="Vyplň vlastné","","x")</f>
        <v>x</v>
      </c>
    </row>
    <row r="92" spans="2:89" s="1" customFormat="1" ht="19.5" customHeight="1">
      <c r="B92" s="32"/>
      <c r="C92" s="33"/>
      <c r="D92" s="191" t="s">
        <v>90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33"/>
      <c r="AD92" s="33"/>
      <c r="AE92" s="33"/>
      <c r="AF92" s="33"/>
      <c r="AG92" s="193">
        <f>AG87*AS92</f>
        <v>0</v>
      </c>
      <c r="AH92" s="192"/>
      <c r="AI92" s="192"/>
      <c r="AJ92" s="192"/>
      <c r="AK92" s="192"/>
      <c r="AL92" s="192"/>
      <c r="AM92" s="192"/>
      <c r="AN92" s="194">
        <f>AG92+AV92</f>
        <v>0</v>
      </c>
      <c r="AO92" s="192"/>
      <c r="AP92" s="192"/>
      <c r="AQ92" s="34"/>
      <c r="AS92" s="99">
        <v>0</v>
      </c>
      <c r="AT92" s="100" t="s">
        <v>88</v>
      </c>
      <c r="AU92" s="100" t="s">
        <v>40</v>
      </c>
      <c r="AV92" s="101">
        <f>ROUND(IF(AU92="nulová",0,IF(OR(AU92="základná",AU92="zákl. prenesená"),AG92*L31,AG92*L32)),2)</f>
        <v>0</v>
      </c>
      <c r="BV92" s="15" t="s">
        <v>91</v>
      </c>
      <c r="BY92" s="98">
        <f>IF(AU92="základná",AV92,0)</f>
        <v>0</v>
      </c>
      <c r="BZ92" s="98">
        <f>IF(AU92="znížená",AV92,0)</f>
        <v>0</v>
      </c>
      <c r="CA92" s="98">
        <f>IF(AU92="zákl. prenesená",AV92,0)</f>
        <v>0</v>
      </c>
      <c r="CB92" s="98">
        <f>IF(AU92="zníž. prenesená",AV92,0)</f>
        <v>0</v>
      </c>
      <c r="CC92" s="98">
        <f>IF(AU92="nulová",AV92,0)</f>
        <v>0</v>
      </c>
      <c r="CD92" s="98">
        <f>IF(AU92="základná",AG92,0)</f>
        <v>0</v>
      </c>
      <c r="CE92" s="98">
        <f>IF(AU92="znížená",AG92,0)</f>
        <v>0</v>
      </c>
      <c r="CF92" s="98">
        <f>IF(AU92="zákl. prenesená",AG92,0)</f>
        <v>0</v>
      </c>
      <c r="CG92" s="98">
        <f>IF(AU92="zníž. prenesená",AG92,0)</f>
        <v>0</v>
      </c>
      <c r="CH92" s="98">
        <f>IF(AU92="nulová",AG92,0)</f>
        <v>0</v>
      </c>
      <c r="CI92" s="15">
        <f>IF(AU92="základná",1,IF(AU92="znížená",2,IF(AU92="zákl. prenesená",4,IF(AU92="zníž. prenesená",5,3))))</f>
        <v>1</v>
      </c>
      <c r="CJ92" s="15">
        <f>IF(AT92="stavebná časť",1,IF(8892="investičná časť",2,3))</f>
        <v>1</v>
      </c>
      <c r="CK92" s="15">
        <f>IF(D92="Vyplň vlastné","","x")</f>
      </c>
    </row>
    <row r="93" spans="2:89" s="1" customFormat="1" ht="19.5" customHeight="1">
      <c r="B93" s="32"/>
      <c r="C93" s="33"/>
      <c r="D93" s="191" t="s">
        <v>90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33"/>
      <c r="AD93" s="33"/>
      <c r="AE93" s="33"/>
      <c r="AF93" s="33"/>
      <c r="AG93" s="193">
        <f>AG87*AS93</f>
        <v>0</v>
      </c>
      <c r="AH93" s="192"/>
      <c r="AI93" s="192"/>
      <c r="AJ93" s="192"/>
      <c r="AK93" s="192"/>
      <c r="AL93" s="192"/>
      <c r="AM93" s="192"/>
      <c r="AN93" s="194">
        <f>AG93+AV93</f>
        <v>0</v>
      </c>
      <c r="AO93" s="192"/>
      <c r="AP93" s="192"/>
      <c r="AQ93" s="34"/>
      <c r="AS93" s="99">
        <v>0</v>
      </c>
      <c r="AT93" s="100" t="s">
        <v>88</v>
      </c>
      <c r="AU93" s="100" t="s">
        <v>40</v>
      </c>
      <c r="AV93" s="101">
        <f>ROUND(IF(AU93="nulová",0,IF(OR(AU93="základná",AU93="zákl. prenesená"),AG93*L31,AG93*L32)),2)</f>
        <v>0</v>
      </c>
      <c r="BV93" s="15" t="s">
        <v>91</v>
      </c>
      <c r="BY93" s="98">
        <f>IF(AU93="základná",AV93,0)</f>
        <v>0</v>
      </c>
      <c r="BZ93" s="98">
        <f>IF(AU93="znížená",AV93,0)</f>
        <v>0</v>
      </c>
      <c r="CA93" s="98">
        <f>IF(AU93="zákl. prenesená",AV93,0)</f>
        <v>0</v>
      </c>
      <c r="CB93" s="98">
        <f>IF(AU93="zníž. prenesená",AV93,0)</f>
        <v>0</v>
      </c>
      <c r="CC93" s="98">
        <f>IF(AU93="nulová",AV93,0)</f>
        <v>0</v>
      </c>
      <c r="CD93" s="98">
        <f>IF(AU93="základná",AG93,0)</f>
        <v>0</v>
      </c>
      <c r="CE93" s="98">
        <f>IF(AU93="znížená",AG93,0)</f>
        <v>0</v>
      </c>
      <c r="CF93" s="98">
        <f>IF(AU93="zákl. prenesená",AG93,0)</f>
        <v>0</v>
      </c>
      <c r="CG93" s="98">
        <f>IF(AU93="zníž. prenesená",AG93,0)</f>
        <v>0</v>
      </c>
      <c r="CH93" s="98">
        <f>IF(AU93="nulová",AG93,0)</f>
        <v>0</v>
      </c>
      <c r="CI93" s="15">
        <f>IF(AU93="základná",1,IF(AU93="znížená",2,IF(AU93="zákl. prenesená",4,IF(AU93="zníž. prenesená",5,3))))</f>
        <v>1</v>
      </c>
      <c r="CJ93" s="15">
        <f>IF(AT93="stavebná časť",1,IF(8893="investičná časť",2,3))</f>
        <v>1</v>
      </c>
      <c r="CK93" s="15">
        <f>IF(D93="Vyplň vlastné","","x")</f>
      </c>
    </row>
    <row r="94" spans="2:89" s="1" customFormat="1" ht="19.5" customHeight="1">
      <c r="B94" s="32"/>
      <c r="C94" s="33"/>
      <c r="D94" s="191" t="s">
        <v>90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33"/>
      <c r="AD94" s="33"/>
      <c r="AE94" s="33"/>
      <c r="AF94" s="33"/>
      <c r="AG94" s="193">
        <f>AG87*AS94</f>
        <v>0</v>
      </c>
      <c r="AH94" s="192"/>
      <c r="AI94" s="192"/>
      <c r="AJ94" s="192"/>
      <c r="AK94" s="192"/>
      <c r="AL94" s="192"/>
      <c r="AM94" s="192"/>
      <c r="AN94" s="194">
        <f>AG94+AV94</f>
        <v>0</v>
      </c>
      <c r="AO94" s="192"/>
      <c r="AP94" s="192"/>
      <c r="AQ94" s="34"/>
      <c r="AS94" s="102">
        <v>0</v>
      </c>
      <c r="AT94" s="103" t="s">
        <v>88</v>
      </c>
      <c r="AU94" s="103" t="s">
        <v>40</v>
      </c>
      <c r="AV94" s="104">
        <f>ROUND(IF(AU94="nulová",0,IF(OR(AU94="základná",AU94="zákl. prenesená"),AG94*L31,AG94*L32)),2)</f>
        <v>0</v>
      </c>
      <c r="BV94" s="15" t="s">
        <v>91</v>
      </c>
      <c r="BY94" s="98">
        <f>IF(AU94="základná",AV94,0)</f>
        <v>0</v>
      </c>
      <c r="BZ94" s="98">
        <f>IF(AU94="znížená",AV94,0)</f>
        <v>0</v>
      </c>
      <c r="CA94" s="98">
        <f>IF(AU94="zákl. prenesená",AV94,0)</f>
        <v>0</v>
      </c>
      <c r="CB94" s="98">
        <f>IF(AU94="zníž. prenesená",AV94,0)</f>
        <v>0</v>
      </c>
      <c r="CC94" s="98">
        <f>IF(AU94="nulová",AV94,0)</f>
        <v>0</v>
      </c>
      <c r="CD94" s="98">
        <f>IF(AU94="základná",AG94,0)</f>
        <v>0</v>
      </c>
      <c r="CE94" s="98">
        <f>IF(AU94="znížená",AG94,0)</f>
        <v>0</v>
      </c>
      <c r="CF94" s="98">
        <f>IF(AU94="zákl. prenesená",AG94,0)</f>
        <v>0</v>
      </c>
      <c r="CG94" s="98">
        <f>IF(AU94="zníž. prenesená",AG94,0)</f>
        <v>0</v>
      </c>
      <c r="CH94" s="98">
        <f>IF(AU94="nulová",AG94,0)</f>
        <v>0</v>
      </c>
      <c r="CI94" s="15">
        <f>IF(AU94="základná",1,IF(AU94="znížená",2,IF(AU94="zákl. prenesená",4,IF(AU94="zníž. prenesená",5,3))))</f>
        <v>1</v>
      </c>
      <c r="CJ94" s="15">
        <f>IF(AT94="stavebná časť",1,IF(8894="investičná časť",2,3))</f>
        <v>1</v>
      </c>
      <c r="CK94" s="15">
        <f>IF(D94="Vyplň vlastné","","x")</f>
      </c>
    </row>
    <row r="95" spans="2:43" s="1" customFormat="1" ht="10.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2:43" s="1" customFormat="1" ht="30" customHeight="1">
      <c r="B96" s="32"/>
      <c r="C96" s="105" t="s">
        <v>92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88">
        <f>ROUND(AG87+AG90,2)</f>
        <v>0</v>
      </c>
      <c r="AH96" s="188"/>
      <c r="AI96" s="188"/>
      <c r="AJ96" s="188"/>
      <c r="AK96" s="188"/>
      <c r="AL96" s="188"/>
      <c r="AM96" s="188"/>
      <c r="AN96" s="188">
        <f>AN87+AN90</f>
        <v>0</v>
      </c>
      <c r="AO96" s="188"/>
      <c r="AP96" s="188"/>
      <c r="AQ96" s="34"/>
    </row>
    <row r="97" spans="2:43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SO.01- Sklad obidlia - SO...'!C2" tooltip="SO.01- Sklad obidlia - SO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87"/>
      <c r="B1" s="184"/>
      <c r="C1" s="184"/>
      <c r="D1" s="185" t="s">
        <v>1</v>
      </c>
      <c r="E1" s="184"/>
      <c r="F1" s="186" t="s">
        <v>297</v>
      </c>
      <c r="G1" s="186"/>
      <c r="H1" s="232" t="s">
        <v>298</v>
      </c>
      <c r="I1" s="232"/>
      <c r="J1" s="232"/>
      <c r="K1" s="232"/>
      <c r="L1" s="186" t="s">
        <v>299</v>
      </c>
      <c r="M1" s="184"/>
      <c r="N1" s="184"/>
      <c r="O1" s="185" t="s">
        <v>93</v>
      </c>
      <c r="P1" s="184"/>
      <c r="Q1" s="184"/>
      <c r="R1" s="184"/>
      <c r="S1" s="186" t="s">
        <v>300</v>
      </c>
      <c r="T1" s="186"/>
      <c r="U1" s="187"/>
      <c r="V1" s="18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18" t="s">
        <v>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S2" s="189" t="s">
        <v>6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5" t="s">
        <v>83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75</v>
      </c>
    </row>
    <row r="4" spans="2:46" ht="36.75" customHeight="1">
      <c r="B4" s="19"/>
      <c r="C4" s="217" t="s">
        <v>94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"/>
      <c r="T4" s="22" t="s">
        <v>10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15</v>
      </c>
      <c r="E6" s="20"/>
      <c r="F6" s="256" t="str">
        <f>'Rekapitulácia stavby'!K6</f>
        <v>Asanácia objektu na parcele 309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0"/>
      <c r="R6" s="21"/>
    </row>
    <row r="7" spans="2:18" s="1" customFormat="1" ht="32.25" customHeight="1">
      <c r="B7" s="32"/>
      <c r="C7" s="33"/>
      <c r="D7" s="26" t="s">
        <v>95</v>
      </c>
      <c r="E7" s="33"/>
      <c r="F7" s="224" t="s">
        <v>96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3"/>
      <c r="R7" s="34"/>
    </row>
    <row r="8" spans="2:18" s="1" customFormat="1" ht="14.25" customHeight="1">
      <c r="B8" s="32"/>
      <c r="C8" s="33"/>
      <c r="D8" s="27" t="s">
        <v>17</v>
      </c>
      <c r="E8" s="33"/>
      <c r="F8" s="25" t="s">
        <v>18</v>
      </c>
      <c r="G8" s="33"/>
      <c r="H8" s="33"/>
      <c r="I8" s="33"/>
      <c r="J8" s="33"/>
      <c r="K8" s="33"/>
      <c r="L8" s="33"/>
      <c r="M8" s="27" t="s">
        <v>19</v>
      </c>
      <c r="N8" s="33"/>
      <c r="O8" s="25" t="s">
        <v>18</v>
      </c>
      <c r="P8" s="33"/>
      <c r="Q8" s="33"/>
      <c r="R8" s="34"/>
    </row>
    <row r="9" spans="2:18" s="1" customFormat="1" ht="14.25" customHeight="1">
      <c r="B9" s="32"/>
      <c r="C9" s="33"/>
      <c r="D9" s="27" t="s">
        <v>20</v>
      </c>
      <c r="E9" s="33"/>
      <c r="F9" s="25" t="s">
        <v>21</v>
      </c>
      <c r="G9" s="33"/>
      <c r="H9" s="33"/>
      <c r="I9" s="33"/>
      <c r="J9" s="33"/>
      <c r="K9" s="33"/>
      <c r="L9" s="33"/>
      <c r="M9" s="27" t="s">
        <v>22</v>
      </c>
      <c r="N9" s="33"/>
      <c r="O9" s="267">
        <f>'Rekapitulácia stavby'!AN8</f>
        <v>0</v>
      </c>
      <c r="P9" s="192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23</v>
      </c>
      <c r="E11" s="33"/>
      <c r="F11" s="33"/>
      <c r="G11" s="33"/>
      <c r="H11" s="33"/>
      <c r="I11" s="33"/>
      <c r="J11" s="33"/>
      <c r="K11" s="33"/>
      <c r="L11" s="33"/>
      <c r="M11" s="27" t="s">
        <v>24</v>
      </c>
      <c r="N11" s="33"/>
      <c r="O11" s="223" t="s">
        <v>18</v>
      </c>
      <c r="P11" s="192"/>
      <c r="Q11" s="33"/>
      <c r="R11" s="34"/>
    </row>
    <row r="12" spans="2:18" s="1" customFormat="1" ht="18" customHeight="1">
      <c r="B12" s="32"/>
      <c r="C12" s="33"/>
      <c r="D12" s="33"/>
      <c r="E12" s="25" t="s">
        <v>25</v>
      </c>
      <c r="F12" s="33"/>
      <c r="G12" s="33"/>
      <c r="H12" s="33"/>
      <c r="I12" s="33"/>
      <c r="J12" s="33"/>
      <c r="K12" s="33"/>
      <c r="L12" s="33"/>
      <c r="M12" s="27" t="s">
        <v>26</v>
      </c>
      <c r="N12" s="33"/>
      <c r="O12" s="223" t="s">
        <v>18</v>
      </c>
      <c r="P12" s="192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27</v>
      </c>
      <c r="E14" s="33"/>
      <c r="F14" s="33"/>
      <c r="G14" s="33"/>
      <c r="H14" s="33"/>
      <c r="I14" s="33"/>
      <c r="J14" s="33"/>
      <c r="K14" s="33"/>
      <c r="L14" s="33"/>
      <c r="M14" s="27" t="s">
        <v>24</v>
      </c>
      <c r="N14" s="33"/>
      <c r="O14" s="266" t="str">
        <f>IF('Rekapitulácia stavby'!AN13="","",'Rekapitulácia stavby'!AN13)</f>
        <v>Vyplň údaj</v>
      </c>
      <c r="P14" s="192"/>
      <c r="Q14" s="33"/>
      <c r="R14" s="34"/>
    </row>
    <row r="15" spans="2:18" s="1" customFormat="1" ht="18" customHeight="1">
      <c r="B15" s="32"/>
      <c r="C15" s="33"/>
      <c r="D15" s="33"/>
      <c r="E15" s="266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7" t="s">
        <v>26</v>
      </c>
      <c r="N15" s="33"/>
      <c r="O15" s="266" t="str">
        <f>IF('Rekapitulácia stavby'!AN14="","",'Rekapitulácia stavby'!AN14)</f>
        <v>Vyplň údaj</v>
      </c>
      <c r="P15" s="192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29</v>
      </c>
      <c r="E17" s="33"/>
      <c r="F17" s="33"/>
      <c r="G17" s="33"/>
      <c r="H17" s="33"/>
      <c r="I17" s="33"/>
      <c r="J17" s="33"/>
      <c r="K17" s="33"/>
      <c r="L17" s="33"/>
      <c r="M17" s="27" t="s">
        <v>24</v>
      </c>
      <c r="N17" s="33"/>
      <c r="O17" s="223" t="s">
        <v>18</v>
      </c>
      <c r="P17" s="192"/>
      <c r="Q17" s="33"/>
      <c r="R17" s="34"/>
    </row>
    <row r="18" spans="2:18" s="1" customFormat="1" ht="18" customHeight="1">
      <c r="B18" s="32"/>
      <c r="C18" s="33"/>
      <c r="D18" s="33"/>
      <c r="E18" s="25" t="s">
        <v>30</v>
      </c>
      <c r="F18" s="33"/>
      <c r="G18" s="33"/>
      <c r="H18" s="33"/>
      <c r="I18" s="33"/>
      <c r="J18" s="33"/>
      <c r="K18" s="33"/>
      <c r="L18" s="33"/>
      <c r="M18" s="27" t="s">
        <v>26</v>
      </c>
      <c r="N18" s="33"/>
      <c r="O18" s="223" t="s">
        <v>18</v>
      </c>
      <c r="P18" s="192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33</v>
      </c>
      <c r="E20" s="33"/>
      <c r="F20" s="33"/>
      <c r="G20" s="33"/>
      <c r="H20" s="33"/>
      <c r="I20" s="33"/>
      <c r="J20" s="33"/>
      <c r="K20" s="33"/>
      <c r="L20" s="33"/>
      <c r="M20" s="27" t="s">
        <v>24</v>
      </c>
      <c r="N20" s="33"/>
      <c r="O20" s="223">
        <f>IF('Rekapitulácia stavby'!AN19="","",'Rekapitulácia stavby'!AN19)</f>
      </c>
      <c r="P20" s="192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IF('Rekapitulácia stavby'!E20="","",'Rekapitulácia stavby'!E20)</f>
        <v> </v>
      </c>
      <c r="F21" s="33"/>
      <c r="G21" s="33"/>
      <c r="H21" s="33"/>
      <c r="I21" s="33"/>
      <c r="J21" s="33"/>
      <c r="K21" s="33"/>
      <c r="L21" s="33"/>
      <c r="M21" s="27" t="s">
        <v>26</v>
      </c>
      <c r="N21" s="33"/>
      <c r="O21" s="223">
        <f>IF('Rekapitulácia stavby'!AN20="","",'Rekapitulácia stavby'!AN20)</f>
      </c>
      <c r="P21" s="192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6" t="s">
        <v>18</v>
      </c>
      <c r="F24" s="192"/>
      <c r="G24" s="192"/>
      <c r="H24" s="192"/>
      <c r="I24" s="192"/>
      <c r="J24" s="192"/>
      <c r="K24" s="192"/>
      <c r="L24" s="192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07" t="s">
        <v>97</v>
      </c>
      <c r="E27" s="33"/>
      <c r="F27" s="33"/>
      <c r="G27" s="33"/>
      <c r="H27" s="33"/>
      <c r="I27" s="33"/>
      <c r="J27" s="33"/>
      <c r="K27" s="33"/>
      <c r="L27" s="33"/>
      <c r="M27" s="227">
        <f>N88</f>
        <v>0</v>
      </c>
      <c r="N27" s="192"/>
      <c r="O27" s="192"/>
      <c r="P27" s="192"/>
      <c r="Q27" s="33"/>
      <c r="R27" s="34"/>
    </row>
    <row r="28" spans="2:18" s="1" customFormat="1" ht="14.25" customHeight="1">
      <c r="B28" s="32"/>
      <c r="C28" s="33"/>
      <c r="D28" s="31" t="s">
        <v>87</v>
      </c>
      <c r="E28" s="33"/>
      <c r="F28" s="33"/>
      <c r="G28" s="33"/>
      <c r="H28" s="33"/>
      <c r="I28" s="33"/>
      <c r="J28" s="33"/>
      <c r="K28" s="33"/>
      <c r="L28" s="33"/>
      <c r="M28" s="227">
        <f>N97</f>
        <v>0</v>
      </c>
      <c r="N28" s="192"/>
      <c r="O28" s="192"/>
      <c r="P28" s="192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08" t="s">
        <v>38</v>
      </c>
      <c r="E30" s="33"/>
      <c r="F30" s="33"/>
      <c r="G30" s="33"/>
      <c r="H30" s="33"/>
      <c r="I30" s="33"/>
      <c r="J30" s="33"/>
      <c r="K30" s="33"/>
      <c r="L30" s="33"/>
      <c r="M30" s="265">
        <f>ROUND(M27+M28,2)</f>
        <v>0</v>
      </c>
      <c r="N30" s="192"/>
      <c r="O30" s="192"/>
      <c r="P30" s="192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39</v>
      </c>
      <c r="E32" s="39" t="s">
        <v>40</v>
      </c>
      <c r="F32" s="40">
        <v>0.2</v>
      </c>
      <c r="G32" s="109" t="s">
        <v>41</v>
      </c>
      <c r="H32" s="263">
        <f>(SUM(BE97:BE104)+SUM(BE122:BE212))</f>
        <v>0</v>
      </c>
      <c r="I32" s="192"/>
      <c r="J32" s="192"/>
      <c r="K32" s="33"/>
      <c r="L32" s="33"/>
      <c r="M32" s="263">
        <f>ROUND((SUM(BE97:BE104)+SUM(BE122:BE212)),2)*F32</f>
        <v>0</v>
      </c>
      <c r="N32" s="192"/>
      <c r="O32" s="192"/>
      <c r="P32" s="192"/>
      <c r="Q32" s="33"/>
      <c r="R32" s="34"/>
    </row>
    <row r="33" spans="2:18" s="1" customFormat="1" ht="14.25" customHeight="1">
      <c r="B33" s="32"/>
      <c r="C33" s="33"/>
      <c r="D33" s="33"/>
      <c r="E33" s="39" t="s">
        <v>42</v>
      </c>
      <c r="F33" s="40">
        <v>0.2</v>
      </c>
      <c r="G33" s="109" t="s">
        <v>41</v>
      </c>
      <c r="H33" s="263">
        <f>(SUM(BF97:BF104)+SUM(BF122:BF212))</f>
        <v>0</v>
      </c>
      <c r="I33" s="192"/>
      <c r="J33" s="192"/>
      <c r="K33" s="33"/>
      <c r="L33" s="33"/>
      <c r="M33" s="263">
        <f>ROUND((SUM(BF97:BF104)+SUM(BF122:BF212)),2)*F33</f>
        <v>0</v>
      </c>
      <c r="N33" s="192"/>
      <c r="O33" s="192"/>
      <c r="P33" s="192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43</v>
      </c>
      <c r="F34" s="40">
        <v>0.2</v>
      </c>
      <c r="G34" s="109" t="s">
        <v>41</v>
      </c>
      <c r="H34" s="263">
        <f>(SUM(BG97:BG104)+SUM(BG122:BG212))</f>
        <v>0</v>
      </c>
      <c r="I34" s="192"/>
      <c r="J34" s="192"/>
      <c r="K34" s="33"/>
      <c r="L34" s="33"/>
      <c r="M34" s="263">
        <v>0</v>
      </c>
      <c r="N34" s="192"/>
      <c r="O34" s="192"/>
      <c r="P34" s="192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44</v>
      </c>
      <c r="F35" s="40">
        <v>0.2</v>
      </c>
      <c r="G35" s="109" t="s">
        <v>41</v>
      </c>
      <c r="H35" s="263">
        <f>(SUM(BH97:BH104)+SUM(BH122:BH212))</f>
        <v>0</v>
      </c>
      <c r="I35" s="192"/>
      <c r="J35" s="192"/>
      <c r="K35" s="33"/>
      <c r="L35" s="33"/>
      <c r="M35" s="263">
        <v>0</v>
      </c>
      <c r="N35" s="192"/>
      <c r="O35" s="192"/>
      <c r="P35" s="192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45</v>
      </c>
      <c r="F36" s="40">
        <v>0</v>
      </c>
      <c r="G36" s="109" t="s">
        <v>41</v>
      </c>
      <c r="H36" s="263">
        <f>(SUM(BI97:BI104)+SUM(BI122:BI212))</f>
        <v>0</v>
      </c>
      <c r="I36" s="192"/>
      <c r="J36" s="192"/>
      <c r="K36" s="33"/>
      <c r="L36" s="33"/>
      <c r="M36" s="263">
        <v>0</v>
      </c>
      <c r="N36" s="192"/>
      <c r="O36" s="192"/>
      <c r="P36" s="192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106"/>
      <c r="D38" s="110" t="s">
        <v>46</v>
      </c>
      <c r="E38" s="72"/>
      <c r="F38" s="72"/>
      <c r="G38" s="111" t="s">
        <v>47</v>
      </c>
      <c r="H38" s="112" t="s">
        <v>48</v>
      </c>
      <c r="I38" s="72"/>
      <c r="J38" s="72"/>
      <c r="K38" s="72"/>
      <c r="L38" s="264">
        <f>SUM(M30:M36)</f>
        <v>0</v>
      </c>
      <c r="M38" s="207"/>
      <c r="N38" s="207"/>
      <c r="O38" s="207"/>
      <c r="P38" s="209"/>
      <c r="Q38" s="106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7" t="s">
        <v>98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15</v>
      </c>
      <c r="D78" s="33"/>
      <c r="E78" s="33"/>
      <c r="F78" s="256" t="str">
        <f>F6</f>
        <v>Asanácia objektu na parcele 309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3"/>
      <c r="R78" s="34"/>
    </row>
    <row r="79" spans="2:18" s="1" customFormat="1" ht="36.75" customHeight="1">
      <c r="B79" s="32"/>
      <c r="C79" s="66" t="s">
        <v>95</v>
      </c>
      <c r="D79" s="33"/>
      <c r="E79" s="33"/>
      <c r="F79" s="200" t="str">
        <f>F7</f>
        <v>SO.01- Sklad obidlia - SO.01- Sklad obidlia - Asanácia objektu na parcele 309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20</v>
      </c>
      <c r="D81" s="33"/>
      <c r="E81" s="33"/>
      <c r="F81" s="25" t="str">
        <f>F9</f>
        <v>K.ú - Petrovce č-p. 309</v>
      </c>
      <c r="G81" s="33"/>
      <c r="H81" s="33"/>
      <c r="I81" s="33"/>
      <c r="J81" s="33"/>
      <c r="K81" s="27" t="s">
        <v>22</v>
      </c>
      <c r="L81" s="33"/>
      <c r="M81" s="257">
        <f>IF(O9="","",O9)</f>
        <v>0</v>
      </c>
      <c r="N81" s="192"/>
      <c r="O81" s="192"/>
      <c r="P81" s="192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23</v>
      </c>
      <c r="D83" s="33"/>
      <c r="E83" s="33"/>
      <c r="F83" s="25" t="str">
        <f>E12</f>
        <v>Obec Petrovce,</v>
      </c>
      <c r="G83" s="33"/>
      <c r="H83" s="33"/>
      <c r="I83" s="33"/>
      <c r="J83" s="33"/>
      <c r="K83" s="27" t="s">
        <v>29</v>
      </c>
      <c r="L83" s="33"/>
      <c r="M83" s="223" t="str">
        <f>E18</f>
        <v>Ing. JOZEF ŠPIRKO</v>
      </c>
      <c r="N83" s="192"/>
      <c r="O83" s="192"/>
      <c r="P83" s="192"/>
      <c r="Q83" s="192"/>
      <c r="R83" s="34"/>
    </row>
    <row r="84" spans="2:18" s="1" customFormat="1" ht="14.25" customHeight="1">
      <c r="B84" s="32"/>
      <c r="C84" s="27" t="s">
        <v>27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33</v>
      </c>
      <c r="L84" s="33"/>
      <c r="M84" s="223" t="str">
        <f>E21</f>
        <v> </v>
      </c>
      <c r="N84" s="192"/>
      <c r="O84" s="192"/>
      <c r="P84" s="192"/>
      <c r="Q84" s="192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2" t="s">
        <v>99</v>
      </c>
      <c r="D86" s="255"/>
      <c r="E86" s="255"/>
      <c r="F86" s="255"/>
      <c r="G86" s="255"/>
      <c r="H86" s="106"/>
      <c r="I86" s="106"/>
      <c r="J86" s="106"/>
      <c r="K86" s="106"/>
      <c r="L86" s="106"/>
      <c r="M86" s="106"/>
      <c r="N86" s="262" t="s">
        <v>100</v>
      </c>
      <c r="O86" s="192"/>
      <c r="P86" s="192"/>
      <c r="Q86" s="192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3" t="s">
        <v>101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N122</f>
        <v>0</v>
      </c>
      <c r="O88" s="192"/>
      <c r="P88" s="192"/>
      <c r="Q88" s="192"/>
      <c r="R88" s="34"/>
      <c r="AU88" s="15" t="s">
        <v>102</v>
      </c>
    </row>
    <row r="89" spans="2:18" s="6" customFormat="1" ht="24.75" customHeight="1">
      <c r="B89" s="114"/>
      <c r="C89" s="115"/>
      <c r="D89" s="116" t="s">
        <v>103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60">
        <f>N123</f>
        <v>0</v>
      </c>
      <c r="O89" s="261"/>
      <c r="P89" s="261"/>
      <c r="Q89" s="261"/>
      <c r="R89" s="117"/>
    </row>
    <row r="90" spans="2:18" s="7" customFormat="1" ht="19.5" customHeight="1">
      <c r="B90" s="118"/>
      <c r="C90" s="119"/>
      <c r="D90" s="94" t="s">
        <v>104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94">
        <f>N124</f>
        <v>0</v>
      </c>
      <c r="O90" s="258"/>
      <c r="P90" s="258"/>
      <c r="Q90" s="258"/>
      <c r="R90" s="120"/>
    </row>
    <row r="91" spans="2:18" s="7" customFormat="1" ht="19.5" customHeight="1">
      <c r="B91" s="118"/>
      <c r="C91" s="119"/>
      <c r="D91" s="94" t="s">
        <v>105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94">
        <f>N140</f>
        <v>0</v>
      </c>
      <c r="O91" s="258"/>
      <c r="P91" s="258"/>
      <c r="Q91" s="258"/>
      <c r="R91" s="120"/>
    </row>
    <row r="92" spans="2:18" s="6" customFormat="1" ht="24.75" customHeight="1">
      <c r="B92" s="114"/>
      <c r="C92" s="115"/>
      <c r="D92" s="116" t="s">
        <v>106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60">
        <f>N185</f>
        <v>0</v>
      </c>
      <c r="O92" s="261"/>
      <c r="P92" s="261"/>
      <c r="Q92" s="261"/>
      <c r="R92" s="117"/>
    </row>
    <row r="93" spans="2:18" s="7" customFormat="1" ht="19.5" customHeight="1">
      <c r="B93" s="118"/>
      <c r="C93" s="119"/>
      <c r="D93" s="94" t="s">
        <v>107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94">
        <f>N186</f>
        <v>0</v>
      </c>
      <c r="O93" s="258"/>
      <c r="P93" s="258"/>
      <c r="Q93" s="258"/>
      <c r="R93" s="120"/>
    </row>
    <row r="94" spans="2:18" s="7" customFormat="1" ht="19.5" customHeight="1">
      <c r="B94" s="118"/>
      <c r="C94" s="119"/>
      <c r="D94" s="94" t="s">
        <v>108</v>
      </c>
      <c r="E94" s="119"/>
      <c r="F94" s="119"/>
      <c r="G94" s="119"/>
      <c r="H94" s="119"/>
      <c r="I94" s="119"/>
      <c r="J94" s="119"/>
      <c r="K94" s="119"/>
      <c r="L94" s="119"/>
      <c r="M94" s="119"/>
      <c r="N94" s="194">
        <f>N193</f>
        <v>0</v>
      </c>
      <c r="O94" s="258"/>
      <c r="P94" s="258"/>
      <c r="Q94" s="258"/>
      <c r="R94" s="120"/>
    </row>
    <row r="95" spans="2:18" s="7" customFormat="1" ht="19.5" customHeight="1">
      <c r="B95" s="118"/>
      <c r="C95" s="119"/>
      <c r="D95" s="94" t="s">
        <v>109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94">
        <f>N206</f>
        <v>0</v>
      </c>
      <c r="O95" s="258"/>
      <c r="P95" s="258"/>
      <c r="Q95" s="258"/>
      <c r="R95" s="120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3" t="s">
        <v>110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59">
        <f>ROUND(N98+N99+N100+N101+N102+N103,2)</f>
        <v>0</v>
      </c>
      <c r="O97" s="192"/>
      <c r="P97" s="192"/>
      <c r="Q97" s="192"/>
      <c r="R97" s="34"/>
      <c r="T97" s="121"/>
      <c r="U97" s="122" t="s">
        <v>39</v>
      </c>
    </row>
    <row r="98" spans="2:65" s="1" customFormat="1" ht="18" customHeight="1">
      <c r="B98" s="123"/>
      <c r="C98" s="124"/>
      <c r="D98" s="191" t="s">
        <v>111</v>
      </c>
      <c r="E98" s="254"/>
      <c r="F98" s="254"/>
      <c r="G98" s="254"/>
      <c r="H98" s="254"/>
      <c r="I98" s="124"/>
      <c r="J98" s="124"/>
      <c r="K98" s="124"/>
      <c r="L98" s="124"/>
      <c r="M98" s="124"/>
      <c r="N98" s="193">
        <f>ROUND(N88*T98,2)</f>
        <v>0</v>
      </c>
      <c r="O98" s="254"/>
      <c r="P98" s="254"/>
      <c r="Q98" s="254"/>
      <c r="R98" s="125"/>
      <c r="S98" s="126"/>
      <c r="T98" s="127"/>
      <c r="U98" s="128" t="s">
        <v>42</v>
      </c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30" t="s">
        <v>112</v>
      </c>
      <c r="AZ98" s="129"/>
      <c r="BA98" s="129"/>
      <c r="BB98" s="129"/>
      <c r="BC98" s="129"/>
      <c r="BD98" s="129"/>
      <c r="BE98" s="131">
        <f aca="true" t="shared" si="0" ref="BE98:BE103">IF(U98="základná",N98,0)</f>
        <v>0</v>
      </c>
      <c r="BF98" s="131">
        <f aca="true" t="shared" si="1" ref="BF98:BF103">IF(U98="znížená",N98,0)</f>
        <v>0</v>
      </c>
      <c r="BG98" s="131">
        <f aca="true" t="shared" si="2" ref="BG98:BG103">IF(U98="zákl. prenesená",N98,0)</f>
        <v>0</v>
      </c>
      <c r="BH98" s="131">
        <f aca="true" t="shared" si="3" ref="BH98:BH103">IF(U98="zníž. prenesená",N98,0)</f>
        <v>0</v>
      </c>
      <c r="BI98" s="131">
        <f aca="true" t="shared" si="4" ref="BI98:BI103">IF(U98="nulová",N98,0)</f>
        <v>0</v>
      </c>
      <c r="BJ98" s="130" t="s">
        <v>113</v>
      </c>
      <c r="BK98" s="129"/>
      <c r="BL98" s="129"/>
      <c r="BM98" s="129"/>
    </row>
    <row r="99" spans="2:65" s="1" customFormat="1" ht="18" customHeight="1">
      <c r="B99" s="123"/>
      <c r="C99" s="124"/>
      <c r="D99" s="191" t="s">
        <v>114</v>
      </c>
      <c r="E99" s="254"/>
      <c r="F99" s="254"/>
      <c r="G99" s="254"/>
      <c r="H99" s="254"/>
      <c r="I99" s="124"/>
      <c r="J99" s="124"/>
      <c r="K99" s="124"/>
      <c r="L99" s="124"/>
      <c r="M99" s="124"/>
      <c r="N99" s="193">
        <f>ROUND(N88*T99,2)</f>
        <v>0</v>
      </c>
      <c r="O99" s="254"/>
      <c r="P99" s="254"/>
      <c r="Q99" s="254"/>
      <c r="R99" s="125"/>
      <c r="S99" s="126"/>
      <c r="T99" s="127"/>
      <c r="U99" s="128" t="s">
        <v>42</v>
      </c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30" t="s">
        <v>112</v>
      </c>
      <c r="AZ99" s="129"/>
      <c r="BA99" s="129"/>
      <c r="BB99" s="129"/>
      <c r="BC99" s="129"/>
      <c r="BD99" s="129"/>
      <c r="BE99" s="131">
        <f t="shared" si="0"/>
        <v>0</v>
      </c>
      <c r="BF99" s="131">
        <f t="shared" si="1"/>
        <v>0</v>
      </c>
      <c r="BG99" s="131">
        <f t="shared" si="2"/>
        <v>0</v>
      </c>
      <c r="BH99" s="131">
        <f t="shared" si="3"/>
        <v>0</v>
      </c>
      <c r="BI99" s="131">
        <f t="shared" si="4"/>
        <v>0</v>
      </c>
      <c r="BJ99" s="130" t="s">
        <v>113</v>
      </c>
      <c r="BK99" s="129"/>
      <c r="BL99" s="129"/>
      <c r="BM99" s="129"/>
    </row>
    <row r="100" spans="2:65" s="1" customFormat="1" ht="18" customHeight="1">
      <c r="B100" s="123"/>
      <c r="C100" s="124"/>
      <c r="D100" s="191" t="s">
        <v>115</v>
      </c>
      <c r="E100" s="254"/>
      <c r="F100" s="254"/>
      <c r="G100" s="254"/>
      <c r="H100" s="254"/>
      <c r="I100" s="124"/>
      <c r="J100" s="124"/>
      <c r="K100" s="124"/>
      <c r="L100" s="124"/>
      <c r="M100" s="124"/>
      <c r="N100" s="193">
        <f>ROUND(N88*T100,2)</f>
        <v>0</v>
      </c>
      <c r="O100" s="254"/>
      <c r="P100" s="254"/>
      <c r="Q100" s="254"/>
      <c r="R100" s="125"/>
      <c r="S100" s="126"/>
      <c r="T100" s="127"/>
      <c r="U100" s="128" t="s">
        <v>42</v>
      </c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30" t="s">
        <v>112</v>
      </c>
      <c r="AZ100" s="129"/>
      <c r="BA100" s="129"/>
      <c r="BB100" s="129"/>
      <c r="BC100" s="129"/>
      <c r="BD100" s="129"/>
      <c r="BE100" s="131">
        <f t="shared" si="0"/>
        <v>0</v>
      </c>
      <c r="BF100" s="131">
        <f t="shared" si="1"/>
        <v>0</v>
      </c>
      <c r="BG100" s="131">
        <f t="shared" si="2"/>
        <v>0</v>
      </c>
      <c r="BH100" s="131">
        <f t="shared" si="3"/>
        <v>0</v>
      </c>
      <c r="BI100" s="131">
        <f t="shared" si="4"/>
        <v>0</v>
      </c>
      <c r="BJ100" s="130" t="s">
        <v>113</v>
      </c>
      <c r="BK100" s="129"/>
      <c r="BL100" s="129"/>
      <c r="BM100" s="129"/>
    </row>
    <row r="101" spans="2:65" s="1" customFormat="1" ht="18" customHeight="1">
      <c r="B101" s="123"/>
      <c r="C101" s="124"/>
      <c r="D101" s="191" t="s">
        <v>116</v>
      </c>
      <c r="E101" s="254"/>
      <c r="F101" s="254"/>
      <c r="G101" s="254"/>
      <c r="H101" s="254"/>
      <c r="I101" s="124"/>
      <c r="J101" s="124"/>
      <c r="K101" s="124"/>
      <c r="L101" s="124"/>
      <c r="M101" s="124"/>
      <c r="N101" s="193">
        <f>ROUND(N88*T101,2)</f>
        <v>0</v>
      </c>
      <c r="O101" s="254"/>
      <c r="P101" s="254"/>
      <c r="Q101" s="254"/>
      <c r="R101" s="125"/>
      <c r="S101" s="126"/>
      <c r="T101" s="127"/>
      <c r="U101" s="128" t="s">
        <v>42</v>
      </c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30" t="s">
        <v>112</v>
      </c>
      <c r="AZ101" s="129"/>
      <c r="BA101" s="129"/>
      <c r="BB101" s="129"/>
      <c r="BC101" s="129"/>
      <c r="BD101" s="129"/>
      <c r="BE101" s="131">
        <f t="shared" si="0"/>
        <v>0</v>
      </c>
      <c r="BF101" s="131">
        <f t="shared" si="1"/>
        <v>0</v>
      </c>
      <c r="BG101" s="131">
        <f t="shared" si="2"/>
        <v>0</v>
      </c>
      <c r="BH101" s="131">
        <f t="shared" si="3"/>
        <v>0</v>
      </c>
      <c r="BI101" s="131">
        <f t="shared" si="4"/>
        <v>0</v>
      </c>
      <c r="BJ101" s="130" t="s">
        <v>113</v>
      </c>
      <c r="BK101" s="129"/>
      <c r="BL101" s="129"/>
      <c r="BM101" s="129"/>
    </row>
    <row r="102" spans="2:65" s="1" customFormat="1" ht="18" customHeight="1">
      <c r="B102" s="123"/>
      <c r="C102" s="124"/>
      <c r="D102" s="191" t="s">
        <v>117</v>
      </c>
      <c r="E102" s="254"/>
      <c r="F102" s="254"/>
      <c r="G102" s="254"/>
      <c r="H102" s="254"/>
      <c r="I102" s="124"/>
      <c r="J102" s="124"/>
      <c r="K102" s="124"/>
      <c r="L102" s="124"/>
      <c r="M102" s="124"/>
      <c r="N102" s="193">
        <f>ROUND(N88*T102,2)</f>
        <v>0</v>
      </c>
      <c r="O102" s="254"/>
      <c r="P102" s="254"/>
      <c r="Q102" s="254"/>
      <c r="R102" s="125"/>
      <c r="S102" s="126"/>
      <c r="T102" s="127"/>
      <c r="U102" s="128" t="s">
        <v>42</v>
      </c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0" t="s">
        <v>112</v>
      </c>
      <c r="AZ102" s="129"/>
      <c r="BA102" s="129"/>
      <c r="BB102" s="129"/>
      <c r="BC102" s="129"/>
      <c r="BD102" s="129"/>
      <c r="BE102" s="131">
        <f t="shared" si="0"/>
        <v>0</v>
      </c>
      <c r="BF102" s="131">
        <f t="shared" si="1"/>
        <v>0</v>
      </c>
      <c r="BG102" s="131">
        <f t="shared" si="2"/>
        <v>0</v>
      </c>
      <c r="BH102" s="131">
        <f t="shared" si="3"/>
        <v>0</v>
      </c>
      <c r="BI102" s="131">
        <f t="shared" si="4"/>
        <v>0</v>
      </c>
      <c r="BJ102" s="130" t="s">
        <v>113</v>
      </c>
      <c r="BK102" s="129"/>
      <c r="BL102" s="129"/>
      <c r="BM102" s="129"/>
    </row>
    <row r="103" spans="2:65" s="1" customFormat="1" ht="18" customHeight="1">
      <c r="B103" s="123"/>
      <c r="C103" s="124"/>
      <c r="D103" s="132" t="s">
        <v>118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193">
        <f>ROUND(N88*T103,2)</f>
        <v>0</v>
      </c>
      <c r="O103" s="254"/>
      <c r="P103" s="254"/>
      <c r="Q103" s="254"/>
      <c r="R103" s="125"/>
      <c r="S103" s="126"/>
      <c r="T103" s="133"/>
      <c r="U103" s="134" t="s">
        <v>42</v>
      </c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0" t="s">
        <v>119</v>
      </c>
      <c r="AZ103" s="129"/>
      <c r="BA103" s="129"/>
      <c r="BB103" s="129"/>
      <c r="BC103" s="129"/>
      <c r="BD103" s="129"/>
      <c r="BE103" s="131">
        <f t="shared" si="0"/>
        <v>0</v>
      </c>
      <c r="BF103" s="131">
        <f t="shared" si="1"/>
        <v>0</v>
      </c>
      <c r="BG103" s="131">
        <f t="shared" si="2"/>
        <v>0</v>
      </c>
      <c r="BH103" s="131">
        <f t="shared" si="3"/>
        <v>0</v>
      </c>
      <c r="BI103" s="131">
        <f t="shared" si="4"/>
        <v>0</v>
      </c>
      <c r="BJ103" s="130" t="s">
        <v>113</v>
      </c>
      <c r="BK103" s="129"/>
      <c r="BL103" s="129"/>
      <c r="BM103" s="129"/>
    </row>
    <row r="104" spans="2:18" s="1" customFormat="1" ht="13.5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29.25" customHeight="1">
      <c r="B105" s="32"/>
      <c r="C105" s="105" t="s">
        <v>92</v>
      </c>
      <c r="D105" s="106"/>
      <c r="E105" s="106"/>
      <c r="F105" s="106"/>
      <c r="G105" s="106"/>
      <c r="H105" s="106"/>
      <c r="I105" s="106"/>
      <c r="J105" s="106"/>
      <c r="K105" s="106"/>
      <c r="L105" s="188">
        <f>ROUND(SUM(N88+N97),2)</f>
        <v>0</v>
      </c>
      <c r="M105" s="255"/>
      <c r="N105" s="255"/>
      <c r="O105" s="255"/>
      <c r="P105" s="255"/>
      <c r="Q105" s="255"/>
      <c r="R105" s="34"/>
    </row>
    <row r="106" spans="2:18" s="1" customFormat="1" ht="6.7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18" s="1" customFormat="1" ht="6.7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18" s="1" customFormat="1" ht="36.75" customHeight="1">
      <c r="B111" s="32"/>
      <c r="C111" s="217" t="s">
        <v>120</v>
      </c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34"/>
    </row>
    <row r="112" spans="2:18" s="1" customFormat="1" ht="6.7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30" customHeight="1">
      <c r="B113" s="32"/>
      <c r="C113" s="27" t="s">
        <v>15</v>
      </c>
      <c r="D113" s="33"/>
      <c r="E113" s="33"/>
      <c r="F113" s="256" t="str">
        <f>F6</f>
        <v>Asanácia objektu na parcele 309</v>
      </c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33"/>
      <c r="R113" s="34"/>
    </row>
    <row r="114" spans="2:18" s="1" customFormat="1" ht="36.75" customHeight="1">
      <c r="B114" s="32"/>
      <c r="C114" s="66" t="s">
        <v>95</v>
      </c>
      <c r="D114" s="33"/>
      <c r="E114" s="33"/>
      <c r="F114" s="200" t="str">
        <f>F7</f>
        <v>SO.01- Sklad obidlia - SO.01- Sklad obidlia - Asanácia objektu na parcele 309</v>
      </c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7" t="s">
        <v>20</v>
      </c>
      <c r="D116" s="33"/>
      <c r="E116" s="33"/>
      <c r="F116" s="25" t="str">
        <f>F9</f>
        <v>K.ú - Petrovce č-p. 309</v>
      </c>
      <c r="G116" s="33"/>
      <c r="H116" s="33"/>
      <c r="I116" s="33"/>
      <c r="J116" s="33"/>
      <c r="K116" s="27" t="s">
        <v>22</v>
      </c>
      <c r="L116" s="33"/>
      <c r="M116" s="257">
        <f>IF(O9="","",O9)</f>
        <v>0</v>
      </c>
      <c r="N116" s="192"/>
      <c r="O116" s="192"/>
      <c r="P116" s="192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5">
      <c r="B118" s="32"/>
      <c r="C118" s="27" t="s">
        <v>23</v>
      </c>
      <c r="D118" s="33"/>
      <c r="E118" s="33"/>
      <c r="F118" s="25" t="str">
        <f>E12</f>
        <v>Obec Petrovce,</v>
      </c>
      <c r="G118" s="33"/>
      <c r="H118" s="33"/>
      <c r="I118" s="33"/>
      <c r="J118" s="33"/>
      <c r="K118" s="27" t="s">
        <v>29</v>
      </c>
      <c r="L118" s="33"/>
      <c r="M118" s="223" t="str">
        <f>E18</f>
        <v>Ing. JOZEF ŠPIRKO</v>
      </c>
      <c r="N118" s="192"/>
      <c r="O118" s="192"/>
      <c r="P118" s="192"/>
      <c r="Q118" s="192"/>
      <c r="R118" s="34"/>
    </row>
    <row r="119" spans="2:18" s="1" customFormat="1" ht="14.25" customHeight="1">
      <c r="B119" s="32"/>
      <c r="C119" s="27" t="s">
        <v>27</v>
      </c>
      <c r="D119" s="33"/>
      <c r="E119" s="33"/>
      <c r="F119" s="25" t="str">
        <f>IF(E15="","",E15)</f>
        <v>Vyplň údaj</v>
      </c>
      <c r="G119" s="33"/>
      <c r="H119" s="33"/>
      <c r="I119" s="33"/>
      <c r="J119" s="33"/>
      <c r="K119" s="27" t="s">
        <v>33</v>
      </c>
      <c r="L119" s="33"/>
      <c r="M119" s="223" t="str">
        <f>E21</f>
        <v> </v>
      </c>
      <c r="N119" s="192"/>
      <c r="O119" s="192"/>
      <c r="P119" s="192"/>
      <c r="Q119" s="192"/>
      <c r="R119" s="34"/>
    </row>
    <row r="120" spans="2:18" s="1" customFormat="1" ht="9.7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8" customFormat="1" ht="29.25" customHeight="1">
      <c r="B121" s="135"/>
      <c r="C121" s="136" t="s">
        <v>121</v>
      </c>
      <c r="D121" s="137" t="s">
        <v>122</v>
      </c>
      <c r="E121" s="137" t="s">
        <v>57</v>
      </c>
      <c r="F121" s="250" t="s">
        <v>123</v>
      </c>
      <c r="G121" s="251"/>
      <c r="H121" s="251"/>
      <c r="I121" s="251"/>
      <c r="J121" s="137" t="s">
        <v>124</v>
      </c>
      <c r="K121" s="137" t="s">
        <v>125</v>
      </c>
      <c r="L121" s="252" t="s">
        <v>126</v>
      </c>
      <c r="M121" s="251"/>
      <c r="N121" s="250" t="s">
        <v>100</v>
      </c>
      <c r="O121" s="251"/>
      <c r="P121" s="251"/>
      <c r="Q121" s="253"/>
      <c r="R121" s="138"/>
      <c r="T121" s="73" t="s">
        <v>127</v>
      </c>
      <c r="U121" s="74" t="s">
        <v>39</v>
      </c>
      <c r="V121" s="74" t="s">
        <v>128</v>
      </c>
      <c r="W121" s="74" t="s">
        <v>129</v>
      </c>
      <c r="X121" s="74" t="s">
        <v>130</v>
      </c>
      <c r="Y121" s="74" t="s">
        <v>131</v>
      </c>
      <c r="Z121" s="74" t="s">
        <v>132</v>
      </c>
      <c r="AA121" s="75" t="s">
        <v>133</v>
      </c>
    </row>
    <row r="122" spans="2:63" s="1" customFormat="1" ht="29.25" customHeight="1">
      <c r="B122" s="32"/>
      <c r="C122" s="77" t="s">
        <v>97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35">
        <f>BK122</f>
        <v>0</v>
      </c>
      <c r="O122" s="236"/>
      <c r="P122" s="236"/>
      <c r="Q122" s="236"/>
      <c r="R122" s="34"/>
      <c r="T122" s="76"/>
      <c r="U122" s="48"/>
      <c r="V122" s="48"/>
      <c r="W122" s="139">
        <f>W123+W185+W213</f>
        <v>0</v>
      </c>
      <c r="X122" s="48"/>
      <c r="Y122" s="139">
        <f>Y123+Y185+Y213</f>
        <v>762.8353742</v>
      </c>
      <c r="Z122" s="48"/>
      <c r="AA122" s="140">
        <f>AA123+AA185+AA213</f>
        <v>1062.5179732800002</v>
      </c>
      <c r="AT122" s="15" t="s">
        <v>74</v>
      </c>
      <c r="AU122" s="15" t="s">
        <v>102</v>
      </c>
      <c r="BK122" s="141">
        <f>BK123+BK185+BK213</f>
        <v>0</v>
      </c>
    </row>
    <row r="123" spans="2:63" s="9" customFormat="1" ht="36.75" customHeight="1">
      <c r="B123" s="142"/>
      <c r="C123" s="143"/>
      <c r="D123" s="144" t="s">
        <v>103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30">
        <f>BK123</f>
        <v>0</v>
      </c>
      <c r="O123" s="231"/>
      <c r="P123" s="231"/>
      <c r="Q123" s="231"/>
      <c r="R123" s="145"/>
      <c r="T123" s="146"/>
      <c r="U123" s="143"/>
      <c r="V123" s="143"/>
      <c r="W123" s="147">
        <f>W124+W140</f>
        <v>0</v>
      </c>
      <c r="X123" s="143"/>
      <c r="Y123" s="147">
        <f>Y124+Y140</f>
        <v>762.8305142</v>
      </c>
      <c r="Z123" s="143"/>
      <c r="AA123" s="148">
        <f>AA124+AA140</f>
        <v>1044.7531470000001</v>
      </c>
      <c r="AR123" s="149" t="s">
        <v>82</v>
      </c>
      <c r="AT123" s="150" t="s">
        <v>74</v>
      </c>
      <c r="AU123" s="150" t="s">
        <v>75</v>
      </c>
      <c r="AY123" s="149" t="s">
        <v>134</v>
      </c>
      <c r="BK123" s="151">
        <f>BK124+BK140</f>
        <v>0</v>
      </c>
    </row>
    <row r="124" spans="2:63" s="9" customFormat="1" ht="19.5" customHeight="1">
      <c r="B124" s="142"/>
      <c r="C124" s="143"/>
      <c r="D124" s="152" t="s">
        <v>104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7">
        <f>BK124</f>
        <v>0</v>
      </c>
      <c r="O124" s="238"/>
      <c r="P124" s="238"/>
      <c r="Q124" s="238"/>
      <c r="R124" s="145"/>
      <c r="T124" s="146"/>
      <c r="U124" s="143"/>
      <c r="V124" s="143"/>
      <c r="W124" s="147">
        <f>SUM(W125:W139)</f>
        <v>0</v>
      </c>
      <c r="X124" s="143"/>
      <c r="Y124" s="147">
        <f>SUM(Y125:Y139)</f>
        <v>761.421</v>
      </c>
      <c r="Z124" s="143"/>
      <c r="AA124" s="148">
        <f>SUM(AA125:AA139)</f>
        <v>0</v>
      </c>
      <c r="AR124" s="149" t="s">
        <v>82</v>
      </c>
      <c r="AT124" s="150" t="s">
        <v>74</v>
      </c>
      <c r="AU124" s="150" t="s">
        <v>82</v>
      </c>
      <c r="AY124" s="149" t="s">
        <v>134</v>
      </c>
      <c r="BK124" s="151">
        <f>SUM(BK125:BK139)</f>
        <v>0</v>
      </c>
    </row>
    <row r="125" spans="2:65" s="1" customFormat="1" ht="31.5" customHeight="1">
      <c r="B125" s="123"/>
      <c r="C125" s="153" t="s">
        <v>82</v>
      </c>
      <c r="D125" s="153" t="s">
        <v>135</v>
      </c>
      <c r="E125" s="154" t="s">
        <v>136</v>
      </c>
      <c r="F125" s="241" t="s">
        <v>137</v>
      </c>
      <c r="G125" s="242"/>
      <c r="H125" s="242"/>
      <c r="I125" s="242"/>
      <c r="J125" s="155" t="s">
        <v>138</v>
      </c>
      <c r="K125" s="156">
        <v>100</v>
      </c>
      <c r="L125" s="243">
        <v>0</v>
      </c>
      <c r="M125" s="242"/>
      <c r="N125" s="244">
        <f>ROUND(L125*K125,3)</f>
        <v>0</v>
      </c>
      <c r="O125" s="242"/>
      <c r="P125" s="242"/>
      <c r="Q125" s="242"/>
      <c r="R125" s="125"/>
      <c r="T125" s="157" t="s">
        <v>18</v>
      </c>
      <c r="U125" s="41" t="s">
        <v>42</v>
      </c>
      <c r="V125" s="33"/>
      <c r="W125" s="158">
        <f>V125*K125</f>
        <v>0</v>
      </c>
      <c r="X125" s="158">
        <v>0</v>
      </c>
      <c r="Y125" s="158">
        <f>X125*K125</f>
        <v>0</v>
      </c>
      <c r="Z125" s="158">
        <v>0</v>
      </c>
      <c r="AA125" s="159">
        <f>Z125*K125</f>
        <v>0</v>
      </c>
      <c r="AR125" s="15" t="s">
        <v>139</v>
      </c>
      <c r="AT125" s="15" t="s">
        <v>135</v>
      </c>
      <c r="AU125" s="15" t="s">
        <v>113</v>
      </c>
      <c r="AY125" s="15" t="s">
        <v>134</v>
      </c>
      <c r="BE125" s="98">
        <f>IF(U125="základná",N125,0)</f>
        <v>0</v>
      </c>
      <c r="BF125" s="98">
        <f>IF(U125="znížená",N125,0)</f>
        <v>0</v>
      </c>
      <c r="BG125" s="98">
        <f>IF(U125="zákl. prenesená",N125,0)</f>
        <v>0</v>
      </c>
      <c r="BH125" s="98">
        <f>IF(U125="zníž. prenesená",N125,0)</f>
        <v>0</v>
      </c>
      <c r="BI125" s="98">
        <f>IF(U125="nulová",N125,0)</f>
        <v>0</v>
      </c>
      <c r="BJ125" s="15" t="s">
        <v>113</v>
      </c>
      <c r="BK125" s="160">
        <f>ROUND(L125*K125,3)</f>
        <v>0</v>
      </c>
      <c r="BL125" s="15" t="s">
        <v>139</v>
      </c>
      <c r="BM125" s="15" t="s">
        <v>140</v>
      </c>
    </row>
    <row r="126" spans="2:65" s="1" customFormat="1" ht="44.25" customHeight="1">
      <c r="B126" s="123"/>
      <c r="C126" s="153" t="s">
        <v>113</v>
      </c>
      <c r="D126" s="153" t="s">
        <v>135</v>
      </c>
      <c r="E126" s="154" t="s">
        <v>141</v>
      </c>
      <c r="F126" s="241" t="s">
        <v>142</v>
      </c>
      <c r="G126" s="242"/>
      <c r="H126" s="242"/>
      <c r="I126" s="242"/>
      <c r="J126" s="155" t="s">
        <v>138</v>
      </c>
      <c r="K126" s="156">
        <v>100</v>
      </c>
      <c r="L126" s="243">
        <v>0</v>
      </c>
      <c r="M126" s="242"/>
      <c r="N126" s="244">
        <f>ROUND(L126*K126,3)</f>
        <v>0</v>
      </c>
      <c r="O126" s="242"/>
      <c r="P126" s="242"/>
      <c r="Q126" s="242"/>
      <c r="R126" s="125"/>
      <c r="T126" s="157" t="s">
        <v>18</v>
      </c>
      <c r="U126" s="41" t="s">
        <v>42</v>
      </c>
      <c r="V126" s="33"/>
      <c r="W126" s="158">
        <f>V126*K126</f>
        <v>0</v>
      </c>
      <c r="X126" s="158">
        <v>5E-05</v>
      </c>
      <c r="Y126" s="158">
        <f>X126*K126</f>
        <v>0.005</v>
      </c>
      <c r="Z126" s="158">
        <v>0</v>
      </c>
      <c r="AA126" s="159">
        <f>Z126*K126</f>
        <v>0</v>
      </c>
      <c r="AR126" s="15" t="s">
        <v>139</v>
      </c>
      <c r="AT126" s="15" t="s">
        <v>135</v>
      </c>
      <c r="AU126" s="15" t="s">
        <v>113</v>
      </c>
      <c r="AY126" s="15" t="s">
        <v>134</v>
      </c>
      <c r="BE126" s="98">
        <f>IF(U126="základná",N126,0)</f>
        <v>0</v>
      </c>
      <c r="BF126" s="98">
        <f>IF(U126="znížená",N126,0)</f>
        <v>0</v>
      </c>
      <c r="BG126" s="98">
        <f>IF(U126="zákl. prenesená",N126,0)</f>
        <v>0</v>
      </c>
      <c r="BH126" s="98">
        <f>IF(U126="zníž. prenesená",N126,0)</f>
        <v>0</v>
      </c>
      <c r="BI126" s="98">
        <f>IF(U126="nulová",N126,0)</f>
        <v>0</v>
      </c>
      <c r="BJ126" s="15" t="s">
        <v>113</v>
      </c>
      <c r="BK126" s="160">
        <f>ROUND(L126*K126,3)</f>
        <v>0</v>
      </c>
      <c r="BL126" s="15" t="s">
        <v>139</v>
      </c>
      <c r="BM126" s="15" t="s">
        <v>143</v>
      </c>
    </row>
    <row r="127" spans="2:65" s="1" customFormat="1" ht="44.25" customHeight="1">
      <c r="B127" s="123"/>
      <c r="C127" s="153" t="s">
        <v>144</v>
      </c>
      <c r="D127" s="153" t="s">
        <v>135</v>
      </c>
      <c r="E127" s="154" t="s">
        <v>145</v>
      </c>
      <c r="F127" s="241" t="s">
        <v>146</v>
      </c>
      <c r="G127" s="242"/>
      <c r="H127" s="242"/>
      <c r="I127" s="242"/>
      <c r="J127" s="155" t="s">
        <v>147</v>
      </c>
      <c r="K127" s="156">
        <v>475.885</v>
      </c>
      <c r="L127" s="243">
        <v>0</v>
      </c>
      <c r="M127" s="242"/>
      <c r="N127" s="244">
        <f>ROUND(L127*K127,3)</f>
        <v>0</v>
      </c>
      <c r="O127" s="242"/>
      <c r="P127" s="242"/>
      <c r="Q127" s="242"/>
      <c r="R127" s="125"/>
      <c r="T127" s="157" t="s">
        <v>18</v>
      </c>
      <c r="U127" s="41" t="s">
        <v>42</v>
      </c>
      <c r="V127" s="33"/>
      <c r="W127" s="158">
        <f>V127*K127</f>
        <v>0</v>
      </c>
      <c r="X127" s="158">
        <v>0</v>
      </c>
      <c r="Y127" s="158">
        <f>X127*K127</f>
        <v>0</v>
      </c>
      <c r="Z127" s="158">
        <v>0</v>
      </c>
      <c r="AA127" s="159">
        <f>Z127*K127</f>
        <v>0</v>
      </c>
      <c r="AR127" s="15" t="s">
        <v>139</v>
      </c>
      <c r="AT127" s="15" t="s">
        <v>135</v>
      </c>
      <c r="AU127" s="15" t="s">
        <v>113</v>
      </c>
      <c r="AY127" s="15" t="s">
        <v>134</v>
      </c>
      <c r="BE127" s="98">
        <f>IF(U127="základná",N127,0)</f>
        <v>0</v>
      </c>
      <c r="BF127" s="98">
        <f>IF(U127="znížená",N127,0)</f>
        <v>0</v>
      </c>
      <c r="BG127" s="98">
        <f>IF(U127="zákl. prenesená",N127,0)</f>
        <v>0</v>
      </c>
      <c r="BH127" s="98">
        <f>IF(U127="zníž. prenesená",N127,0)</f>
        <v>0</v>
      </c>
      <c r="BI127" s="98">
        <f>IF(U127="nulová",N127,0)</f>
        <v>0</v>
      </c>
      <c r="BJ127" s="15" t="s">
        <v>113</v>
      </c>
      <c r="BK127" s="160">
        <f>ROUND(L127*K127,3)</f>
        <v>0</v>
      </c>
      <c r="BL127" s="15" t="s">
        <v>139</v>
      </c>
      <c r="BM127" s="15" t="s">
        <v>148</v>
      </c>
    </row>
    <row r="128" spans="2:51" s="10" customFormat="1" ht="31.5" customHeight="1">
      <c r="B128" s="161"/>
      <c r="C128" s="162"/>
      <c r="D128" s="162"/>
      <c r="E128" s="163" t="s">
        <v>18</v>
      </c>
      <c r="F128" s="239" t="s">
        <v>149</v>
      </c>
      <c r="G128" s="240"/>
      <c r="H128" s="240"/>
      <c r="I128" s="240"/>
      <c r="J128" s="162"/>
      <c r="K128" s="164">
        <v>475.885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150</v>
      </c>
      <c r="AU128" s="168" t="s">
        <v>113</v>
      </c>
      <c r="AV128" s="10" t="s">
        <v>113</v>
      </c>
      <c r="AW128" s="10" t="s">
        <v>31</v>
      </c>
      <c r="AX128" s="10" t="s">
        <v>75</v>
      </c>
      <c r="AY128" s="168" t="s">
        <v>134</v>
      </c>
    </row>
    <row r="129" spans="2:51" s="11" customFormat="1" ht="22.5" customHeight="1">
      <c r="B129" s="169"/>
      <c r="C129" s="170"/>
      <c r="D129" s="170"/>
      <c r="E129" s="171" t="s">
        <v>18</v>
      </c>
      <c r="F129" s="233" t="s">
        <v>151</v>
      </c>
      <c r="G129" s="234"/>
      <c r="H129" s="234"/>
      <c r="I129" s="234"/>
      <c r="J129" s="170"/>
      <c r="K129" s="172">
        <v>475.885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150</v>
      </c>
      <c r="AU129" s="176" t="s">
        <v>113</v>
      </c>
      <c r="AV129" s="11" t="s">
        <v>139</v>
      </c>
      <c r="AW129" s="11" t="s">
        <v>31</v>
      </c>
      <c r="AX129" s="11" t="s">
        <v>82</v>
      </c>
      <c r="AY129" s="176" t="s">
        <v>134</v>
      </c>
    </row>
    <row r="130" spans="2:65" s="1" customFormat="1" ht="22.5" customHeight="1">
      <c r="B130" s="123"/>
      <c r="C130" s="177" t="s">
        <v>139</v>
      </c>
      <c r="D130" s="177" t="s">
        <v>152</v>
      </c>
      <c r="E130" s="178" t="s">
        <v>153</v>
      </c>
      <c r="F130" s="246" t="s">
        <v>154</v>
      </c>
      <c r="G130" s="247"/>
      <c r="H130" s="247"/>
      <c r="I130" s="247"/>
      <c r="J130" s="179" t="s">
        <v>155</v>
      </c>
      <c r="K130" s="180">
        <v>761.416</v>
      </c>
      <c r="L130" s="248">
        <v>0</v>
      </c>
      <c r="M130" s="247"/>
      <c r="N130" s="249">
        <f>ROUND(L130*K130,3)</f>
        <v>0</v>
      </c>
      <c r="O130" s="242"/>
      <c r="P130" s="242"/>
      <c r="Q130" s="242"/>
      <c r="R130" s="125"/>
      <c r="T130" s="157" t="s">
        <v>18</v>
      </c>
      <c r="U130" s="41" t="s">
        <v>42</v>
      </c>
      <c r="V130" s="33"/>
      <c r="W130" s="158">
        <f>V130*K130</f>
        <v>0</v>
      </c>
      <c r="X130" s="158">
        <v>1</v>
      </c>
      <c r="Y130" s="158">
        <f>X130*K130</f>
        <v>761.416</v>
      </c>
      <c r="Z130" s="158">
        <v>0</v>
      </c>
      <c r="AA130" s="159">
        <f>Z130*K130</f>
        <v>0</v>
      </c>
      <c r="AR130" s="15" t="s">
        <v>156</v>
      </c>
      <c r="AT130" s="15" t="s">
        <v>152</v>
      </c>
      <c r="AU130" s="15" t="s">
        <v>113</v>
      </c>
      <c r="AY130" s="15" t="s">
        <v>134</v>
      </c>
      <c r="BE130" s="98">
        <f>IF(U130="základná",N130,0)</f>
        <v>0</v>
      </c>
      <c r="BF130" s="98">
        <f>IF(U130="znížená",N130,0)</f>
        <v>0</v>
      </c>
      <c r="BG130" s="98">
        <f>IF(U130="zákl. prenesená",N130,0)</f>
        <v>0</v>
      </c>
      <c r="BH130" s="98">
        <f>IF(U130="zníž. prenesená",N130,0)</f>
        <v>0</v>
      </c>
      <c r="BI130" s="98">
        <f>IF(U130="nulová",N130,0)</f>
        <v>0</v>
      </c>
      <c r="BJ130" s="15" t="s">
        <v>113</v>
      </c>
      <c r="BK130" s="160">
        <f>ROUND(L130*K130,3)</f>
        <v>0</v>
      </c>
      <c r="BL130" s="15" t="s">
        <v>139</v>
      </c>
      <c r="BM130" s="15" t="s">
        <v>157</v>
      </c>
    </row>
    <row r="131" spans="2:51" s="10" customFormat="1" ht="22.5" customHeight="1">
      <c r="B131" s="161"/>
      <c r="C131" s="162"/>
      <c r="D131" s="162"/>
      <c r="E131" s="163" t="s">
        <v>18</v>
      </c>
      <c r="F131" s="239" t="s">
        <v>158</v>
      </c>
      <c r="G131" s="240"/>
      <c r="H131" s="240"/>
      <c r="I131" s="240"/>
      <c r="J131" s="162"/>
      <c r="K131" s="164">
        <v>761.416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150</v>
      </c>
      <c r="AU131" s="168" t="s">
        <v>113</v>
      </c>
      <c r="AV131" s="10" t="s">
        <v>113</v>
      </c>
      <c r="AW131" s="10" t="s">
        <v>31</v>
      </c>
      <c r="AX131" s="10" t="s">
        <v>75</v>
      </c>
      <c r="AY131" s="168" t="s">
        <v>134</v>
      </c>
    </row>
    <row r="132" spans="2:51" s="11" customFormat="1" ht="22.5" customHeight="1">
      <c r="B132" s="169"/>
      <c r="C132" s="170"/>
      <c r="D132" s="170"/>
      <c r="E132" s="171" t="s">
        <v>18</v>
      </c>
      <c r="F132" s="233" t="s">
        <v>151</v>
      </c>
      <c r="G132" s="234"/>
      <c r="H132" s="234"/>
      <c r="I132" s="234"/>
      <c r="J132" s="170"/>
      <c r="K132" s="172">
        <v>761.416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150</v>
      </c>
      <c r="AU132" s="176" t="s">
        <v>113</v>
      </c>
      <c r="AV132" s="11" t="s">
        <v>139</v>
      </c>
      <c r="AW132" s="11" t="s">
        <v>31</v>
      </c>
      <c r="AX132" s="11" t="s">
        <v>82</v>
      </c>
      <c r="AY132" s="176" t="s">
        <v>134</v>
      </c>
    </row>
    <row r="133" spans="2:65" s="1" customFormat="1" ht="31.5" customHeight="1">
      <c r="B133" s="123"/>
      <c r="C133" s="153" t="s">
        <v>159</v>
      </c>
      <c r="D133" s="153" t="s">
        <v>135</v>
      </c>
      <c r="E133" s="154" t="s">
        <v>160</v>
      </c>
      <c r="F133" s="241" t="s">
        <v>161</v>
      </c>
      <c r="G133" s="242"/>
      <c r="H133" s="242"/>
      <c r="I133" s="242"/>
      <c r="J133" s="155" t="s">
        <v>138</v>
      </c>
      <c r="K133" s="156">
        <v>226.61</v>
      </c>
      <c r="L133" s="243">
        <v>0</v>
      </c>
      <c r="M133" s="242"/>
      <c r="N133" s="244">
        <f>ROUND(L133*K133,3)</f>
        <v>0</v>
      </c>
      <c r="O133" s="242"/>
      <c r="P133" s="242"/>
      <c r="Q133" s="242"/>
      <c r="R133" s="125"/>
      <c r="T133" s="157" t="s">
        <v>18</v>
      </c>
      <c r="U133" s="41" t="s">
        <v>42</v>
      </c>
      <c r="V133" s="33"/>
      <c r="W133" s="158">
        <f>V133*K133</f>
        <v>0</v>
      </c>
      <c r="X133" s="158">
        <v>0</v>
      </c>
      <c r="Y133" s="158">
        <f>X133*K133</f>
        <v>0</v>
      </c>
      <c r="Z133" s="158">
        <v>0</v>
      </c>
      <c r="AA133" s="159">
        <f>Z133*K133</f>
        <v>0</v>
      </c>
      <c r="AR133" s="15" t="s">
        <v>139</v>
      </c>
      <c r="AT133" s="15" t="s">
        <v>135</v>
      </c>
      <c r="AU133" s="15" t="s">
        <v>113</v>
      </c>
      <c r="AY133" s="15" t="s">
        <v>134</v>
      </c>
      <c r="BE133" s="98">
        <f>IF(U133="základná",N133,0)</f>
        <v>0</v>
      </c>
      <c r="BF133" s="98">
        <f>IF(U133="znížená",N133,0)</f>
        <v>0</v>
      </c>
      <c r="BG133" s="98">
        <f>IF(U133="zákl. prenesená",N133,0)</f>
        <v>0</v>
      </c>
      <c r="BH133" s="98">
        <f>IF(U133="zníž. prenesená",N133,0)</f>
        <v>0</v>
      </c>
      <c r="BI133" s="98">
        <f>IF(U133="nulová",N133,0)</f>
        <v>0</v>
      </c>
      <c r="BJ133" s="15" t="s">
        <v>113</v>
      </c>
      <c r="BK133" s="160">
        <f>ROUND(L133*K133,3)</f>
        <v>0</v>
      </c>
      <c r="BL133" s="15" t="s">
        <v>139</v>
      </c>
      <c r="BM133" s="15" t="s">
        <v>162</v>
      </c>
    </row>
    <row r="134" spans="2:51" s="10" customFormat="1" ht="22.5" customHeight="1">
      <c r="B134" s="161"/>
      <c r="C134" s="162"/>
      <c r="D134" s="162"/>
      <c r="E134" s="163" t="s">
        <v>18</v>
      </c>
      <c r="F134" s="239" t="s">
        <v>163</v>
      </c>
      <c r="G134" s="240"/>
      <c r="H134" s="240"/>
      <c r="I134" s="240"/>
      <c r="J134" s="162"/>
      <c r="K134" s="164">
        <v>226.61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150</v>
      </c>
      <c r="AU134" s="168" t="s">
        <v>113</v>
      </c>
      <c r="AV134" s="10" t="s">
        <v>113</v>
      </c>
      <c r="AW134" s="10" t="s">
        <v>31</v>
      </c>
      <c r="AX134" s="10" t="s">
        <v>75</v>
      </c>
      <c r="AY134" s="168" t="s">
        <v>134</v>
      </c>
    </row>
    <row r="135" spans="2:51" s="11" customFormat="1" ht="22.5" customHeight="1">
      <c r="B135" s="169"/>
      <c r="C135" s="170"/>
      <c r="D135" s="170"/>
      <c r="E135" s="171" t="s">
        <v>18</v>
      </c>
      <c r="F135" s="233" t="s">
        <v>151</v>
      </c>
      <c r="G135" s="234"/>
      <c r="H135" s="234"/>
      <c r="I135" s="234"/>
      <c r="J135" s="170"/>
      <c r="K135" s="172">
        <v>226.61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150</v>
      </c>
      <c r="AU135" s="176" t="s">
        <v>113</v>
      </c>
      <c r="AV135" s="11" t="s">
        <v>139</v>
      </c>
      <c r="AW135" s="11" t="s">
        <v>31</v>
      </c>
      <c r="AX135" s="11" t="s">
        <v>82</v>
      </c>
      <c r="AY135" s="176" t="s">
        <v>134</v>
      </c>
    </row>
    <row r="136" spans="2:65" s="1" customFormat="1" ht="44.25" customHeight="1">
      <c r="B136" s="123"/>
      <c r="C136" s="153" t="s">
        <v>164</v>
      </c>
      <c r="D136" s="153" t="s">
        <v>135</v>
      </c>
      <c r="E136" s="154" t="s">
        <v>165</v>
      </c>
      <c r="F136" s="241" t="s">
        <v>166</v>
      </c>
      <c r="G136" s="242"/>
      <c r="H136" s="242"/>
      <c r="I136" s="242"/>
      <c r="J136" s="155" t="s">
        <v>147</v>
      </c>
      <c r="K136" s="156">
        <v>475.885</v>
      </c>
      <c r="L136" s="243">
        <v>0</v>
      </c>
      <c r="M136" s="242"/>
      <c r="N136" s="244">
        <f>ROUND(L136*K136,3)</f>
        <v>0</v>
      </c>
      <c r="O136" s="242"/>
      <c r="P136" s="242"/>
      <c r="Q136" s="242"/>
      <c r="R136" s="125"/>
      <c r="T136" s="157" t="s">
        <v>18</v>
      </c>
      <c r="U136" s="41" t="s">
        <v>42</v>
      </c>
      <c r="V136" s="33"/>
      <c r="W136" s="158">
        <f>V136*K136</f>
        <v>0</v>
      </c>
      <c r="X136" s="158">
        <v>0</v>
      </c>
      <c r="Y136" s="158">
        <f>X136*K136</f>
        <v>0</v>
      </c>
      <c r="Z136" s="158">
        <v>0</v>
      </c>
      <c r="AA136" s="159">
        <f>Z136*K136</f>
        <v>0</v>
      </c>
      <c r="AR136" s="15" t="s">
        <v>139</v>
      </c>
      <c r="AT136" s="15" t="s">
        <v>135</v>
      </c>
      <c r="AU136" s="15" t="s">
        <v>113</v>
      </c>
      <c r="AY136" s="15" t="s">
        <v>134</v>
      </c>
      <c r="BE136" s="98">
        <f>IF(U136="základná",N136,0)</f>
        <v>0</v>
      </c>
      <c r="BF136" s="98">
        <f>IF(U136="znížená",N136,0)</f>
        <v>0</v>
      </c>
      <c r="BG136" s="98">
        <f>IF(U136="zákl. prenesená",N136,0)</f>
        <v>0</v>
      </c>
      <c r="BH136" s="98">
        <f>IF(U136="zníž. prenesená",N136,0)</f>
        <v>0</v>
      </c>
      <c r="BI136" s="98">
        <f>IF(U136="nulová",N136,0)</f>
        <v>0</v>
      </c>
      <c r="BJ136" s="15" t="s">
        <v>113</v>
      </c>
      <c r="BK136" s="160">
        <f>ROUND(L136*K136,3)</f>
        <v>0</v>
      </c>
      <c r="BL136" s="15" t="s">
        <v>139</v>
      </c>
      <c r="BM136" s="15" t="s">
        <v>167</v>
      </c>
    </row>
    <row r="137" spans="2:65" s="1" customFormat="1" ht="44.25" customHeight="1">
      <c r="B137" s="123"/>
      <c r="C137" s="153" t="s">
        <v>168</v>
      </c>
      <c r="D137" s="153" t="s">
        <v>135</v>
      </c>
      <c r="E137" s="154" t="s">
        <v>169</v>
      </c>
      <c r="F137" s="241" t="s">
        <v>170</v>
      </c>
      <c r="G137" s="242"/>
      <c r="H137" s="242"/>
      <c r="I137" s="242"/>
      <c r="J137" s="155" t="s">
        <v>147</v>
      </c>
      <c r="K137" s="156">
        <v>9517.7</v>
      </c>
      <c r="L137" s="243">
        <v>0</v>
      </c>
      <c r="M137" s="242"/>
      <c r="N137" s="244">
        <f>ROUND(L137*K137,3)</f>
        <v>0</v>
      </c>
      <c r="O137" s="242"/>
      <c r="P137" s="242"/>
      <c r="Q137" s="242"/>
      <c r="R137" s="125"/>
      <c r="T137" s="157" t="s">
        <v>18</v>
      </c>
      <c r="U137" s="41" t="s">
        <v>42</v>
      </c>
      <c r="V137" s="33"/>
      <c r="W137" s="158">
        <f>V137*K137</f>
        <v>0</v>
      </c>
      <c r="X137" s="158">
        <v>0</v>
      </c>
      <c r="Y137" s="158">
        <f>X137*K137</f>
        <v>0</v>
      </c>
      <c r="Z137" s="158">
        <v>0</v>
      </c>
      <c r="AA137" s="159">
        <f>Z137*K137</f>
        <v>0</v>
      </c>
      <c r="AR137" s="15" t="s">
        <v>139</v>
      </c>
      <c r="AT137" s="15" t="s">
        <v>135</v>
      </c>
      <c r="AU137" s="15" t="s">
        <v>113</v>
      </c>
      <c r="AY137" s="15" t="s">
        <v>134</v>
      </c>
      <c r="BE137" s="98">
        <f>IF(U137="základná",N137,0)</f>
        <v>0</v>
      </c>
      <c r="BF137" s="98">
        <f>IF(U137="znížená",N137,0)</f>
        <v>0</v>
      </c>
      <c r="BG137" s="98">
        <f>IF(U137="zákl. prenesená",N137,0)</f>
        <v>0</v>
      </c>
      <c r="BH137" s="98">
        <f>IF(U137="zníž. prenesená",N137,0)</f>
        <v>0</v>
      </c>
      <c r="BI137" s="98">
        <f>IF(U137="nulová",N137,0)</f>
        <v>0</v>
      </c>
      <c r="BJ137" s="15" t="s">
        <v>113</v>
      </c>
      <c r="BK137" s="160">
        <f>ROUND(L137*K137,3)</f>
        <v>0</v>
      </c>
      <c r="BL137" s="15" t="s">
        <v>139</v>
      </c>
      <c r="BM137" s="15" t="s">
        <v>171</v>
      </c>
    </row>
    <row r="138" spans="2:51" s="10" customFormat="1" ht="22.5" customHeight="1">
      <c r="B138" s="161"/>
      <c r="C138" s="162"/>
      <c r="D138" s="162"/>
      <c r="E138" s="163" t="s">
        <v>18</v>
      </c>
      <c r="F138" s="239" t="s">
        <v>172</v>
      </c>
      <c r="G138" s="240"/>
      <c r="H138" s="240"/>
      <c r="I138" s="240"/>
      <c r="J138" s="162"/>
      <c r="K138" s="164">
        <v>9517.7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150</v>
      </c>
      <c r="AU138" s="168" t="s">
        <v>113</v>
      </c>
      <c r="AV138" s="10" t="s">
        <v>113</v>
      </c>
      <c r="AW138" s="10" t="s">
        <v>31</v>
      </c>
      <c r="AX138" s="10" t="s">
        <v>75</v>
      </c>
      <c r="AY138" s="168" t="s">
        <v>134</v>
      </c>
    </row>
    <row r="139" spans="2:51" s="11" customFormat="1" ht="22.5" customHeight="1">
      <c r="B139" s="169"/>
      <c r="C139" s="170"/>
      <c r="D139" s="170"/>
      <c r="E139" s="171" t="s">
        <v>18</v>
      </c>
      <c r="F139" s="233" t="s">
        <v>151</v>
      </c>
      <c r="G139" s="234"/>
      <c r="H139" s="234"/>
      <c r="I139" s="234"/>
      <c r="J139" s="170"/>
      <c r="K139" s="172">
        <v>9517.7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150</v>
      </c>
      <c r="AU139" s="176" t="s">
        <v>113</v>
      </c>
      <c r="AV139" s="11" t="s">
        <v>139</v>
      </c>
      <c r="AW139" s="11" t="s">
        <v>31</v>
      </c>
      <c r="AX139" s="11" t="s">
        <v>82</v>
      </c>
      <c r="AY139" s="176" t="s">
        <v>134</v>
      </c>
    </row>
    <row r="140" spans="2:63" s="9" customFormat="1" ht="29.25" customHeight="1">
      <c r="B140" s="142"/>
      <c r="C140" s="143"/>
      <c r="D140" s="152" t="s">
        <v>105</v>
      </c>
      <c r="E140" s="152"/>
      <c r="F140" s="152"/>
      <c r="G140" s="152"/>
      <c r="H140" s="152"/>
      <c r="I140" s="152"/>
      <c r="J140" s="152"/>
      <c r="K140" s="152"/>
      <c r="L140" s="152"/>
      <c r="M140" s="152"/>
      <c r="N140" s="237">
        <f>BK140</f>
        <v>0</v>
      </c>
      <c r="O140" s="238"/>
      <c r="P140" s="238"/>
      <c r="Q140" s="238"/>
      <c r="R140" s="145"/>
      <c r="T140" s="146"/>
      <c r="U140" s="143"/>
      <c r="V140" s="143"/>
      <c r="W140" s="147">
        <f>SUM(W141:W184)</f>
        <v>0</v>
      </c>
      <c r="X140" s="143"/>
      <c r="Y140" s="147">
        <f>SUM(Y141:Y184)</f>
        <v>1.4095142</v>
      </c>
      <c r="Z140" s="143"/>
      <c r="AA140" s="148">
        <f>SUM(AA141:AA184)</f>
        <v>1044.7531470000001</v>
      </c>
      <c r="AR140" s="149" t="s">
        <v>82</v>
      </c>
      <c r="AT140" s="150" t="s">
        <v>74</v>
      </c>
      <c r="AU140" s="150" t="s">
        <v>82</v>
      </c>
      <c r="AY140" s="149" t="s">
        <v>134</v>
      </c>
      <c r="BK140" s="151">
        <f>SUM(BK141:BK184)</f>
        <v>0</v>
      </c>
    </row>
    <row r="141" spans="2:65" s="1" customFormat="1" ht="31.5" customHeight="1">
      <c r="B141" s="123"/>
      <c r="C141" s="153" t="s">
        <v>156</v>
      </c>
      <c r="D141" s="153" t="s">
        <v>135</v>
      </c>
      <c r="E141" s="154" t="s">
        <v>173</v>
      </c>
      <c r="F141" s="241" t="s">
        <v>174</v>
      </c>
      <c r="G141" s="242"/>
      <c r="H141" s="242"/>
      <c r="I141" s="242"/>
      <c r="J141" s="155" t="s">
        <v>138</v>
      </c>
      <c r="K141" s="156">
        <v>226.61</v>
      </c>
      <c r="L141" s="243">
        <v>0</v>
      </c>
      <c r="M141" s="242"/>
      <c r="N141" s="244">
        <f>ROUND(L141*K141,3)</f>
        <v>0</v>
      </c>
      <c r="O141" s="242"/>
      <c r="P141" s="242"/>
      <c r="Q141" s="242"/>
      <c r="R141" s="125"/>
      <c r="T141" s="157" t="s">
        <v>18</v>
      </c>
      <c r="U141" s="41" t="s">
        <v>42</v>
      </c>
      <c r="V141" s="33"/>
      <c r="W141" s="158">
        <f>V141*K141</f>
        <v>0</v>
      </c>
      <c r="X141" s="158">
        <v>0.00618</v>
      </c>
      <c r="Y141" s="158">
        <f>X141*K141</f>
        <v>1.4004498</v>
      </c>
      <c r="Z141" s="158">
        <v>0</v>
      </c>
      <c r="AA141" s="159">
        <f>Z141*K141</f>
        <v>0</v>
      </c>
      <c r="AR141" s="15" t="s">
        <v>139</v>
      </c>
      <c r="AT141" s="15" t="s">
        <v>135</v>
      </c>
      <c r="AU141" s="15" t="s">
        <v>113</v>
      </c>
      <c r="AY141" s="15" t="s">
        <v>134</v>
      </c>
      <c r="BE141" s="98">
        <f>IF(U141="základná",N141,0)</f>
        <v>0</v>
      </c>
      <c r="BF141" s="98">
        <f>IF(U141="znížená",N141,0)</f>
        <v>0</v>
      </c>
      <c r="BG141" s="98">
        <f>IF(U141="zákl. prenesená",N141,0)</f>
        <v>0</v>
      </c>
      <c r="BH141" s="98">
        <f>IF(U141="zníž. prenesená",N141,0)</f>
        <v>0</v>
      </c>
      <c r="BI141" s="98">
        <f>IF(U141="nulová",N141,0)</f>
        <v>0</v>
      </c>
      <c r="BJ141" s="15" t="s">
        <v>113</v>
      </c>
      <c r="BK141" s="160">
        <f>ROUND(L141*K141,3)</f>
        <v>0</v>
      </c>
      <c r="BL141" s="15" t="s">
        <v>139</v>
      </c>
      <c r="BM141" s="15" t="s">
        <v>175</v>
      </c>
    </row>
    <row r="142" spans="2:51" s="10" customFormat="1" ht="22.5" customHeight="1">
      <c r="B142" s="161"/>
      <c r="C142" s="162"/>
      <c r="D142" s="162"/>
      <c r="E142" s="163" t="s">
        <v>18</v>
      </c>
      <c r="F142" s="239" t="s">
        <v>176</v>
      </c>
      <c r="G142" s="240"/>
      <c r="H142" s="240"/>
      <c r="I142" s="240"/>
      <c r="J142" s="162"/>
      <c r="K142" s="164">
        <v>226.61</v>
      </c>
      <c r="L142" s="162"/>
      <c r="M142" s="162"/>
      <c r="N142" s="162"/>
      <c r="O142" s="162"/>
      <c r="P142" s="162"/>
      <c r="Q142" s="162"/>
      <c r="R142" s="165"/>
      <c r="T142" s="166"/>
      <c r="U142" s="162"/>
      <c r="V142" s="162"/>
      <c r="W142" s="162"/>
      <c r="X142" s="162"/>
      <c r="Y142" s="162"/>
      <c r="Z142" s="162"/>
      <c r="AA142" s="167"/>
      <c r="AT142" s="168" t="s">
        <v>150</v>
      </c>
      <c r="AU142" s="168" t="s">
        <v>113</v>
      </c>
      <c r="AV142" s="10" t="s">
        <v>113</v>
      </c>
      <c r="AW142" s="10" t="s">
        <v>31</v>
      </c>
      <c r="AX142" s="10" t="s">
        <v>75</v>
      </c>
      <c r="AY142" s="168" t="s">
        <v>134</v>
      </c>
    </row>
    <row r="143" spans="2:51" s="11" customFormat="1" ht="22.5" customHeight="1">
      <c r="B143" s="169"/>
      <c r="C143" s="170"/>
      <c r="D143" s="170"/>
      <c r="E143" s="171" t="s">
        <v>18</v>
      </c>
      <c r="F143" s="233" t="s">
        <v>151</v>
      </c>
      <c r="G143" s="234"/>
      <c r="H143" s="234"/>
      <c r="I143" s="234"/>
      <c r="J143" s="170"/>
      <c r="K143" s="172">
        <v>226.61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150</v>
      </c>
      <c r="AU143" s="176" t="s">
        <v>113</v>
      </c>
      <c r="AV143" s="11" t="s">
        <v>139</v>
      </c>
      <c r="AW143" s="11" t="s">
        <v>31</v>
      </c>
      <c r="AX143" s="11" t="s">
        <v>82</v>
      </c>
      <c r="AY143" s="176" t="s">
        <v>134</v>
      </c>
    </row>
    <row r="144" spans="2:65" s="1" customFormat="1" ht="31.5" customHeight="1">
      <c r="B144" s="123"/>
      <c r="C144" s="153" t="s">
        <v>177</v>
      </c>
      <c r="D144" s="153" t="s">
        <v>135</v>
      </c>
      <c r="E144" s="154" t="s">
        <v>178</v>
      </c>
      <c r="F144" s="241" t="s">
        <v>179</v>
      </c>
      <c r="G144" s="242"/>
      <c r="H144" s="242"/>
      <c r="I144" s="242"/>
      <c r="J144" s="155" t="s">
        <v>138</v>
      </c>
      <c r="K144" s="156">
        <v>226.61</v>
      </c>
      <c r="L144" s="243">
        <v>0</v>
      </c>
      <c r="M144" s="242"/>
      <c r="N144" s="244">
        <f>ROUND(L144*K144,3)</f>
        <v>0</v>
      </c>
      <c r="O144" s="242"/>
      <c r="P144" s="242"/>
      <c r="Q144" s="242"/>
      <c r="R144" s="125"/>
      <c r="T144" s="157" t="s">
        <v>18</v>
      </c>
      <c r="U144" s="41" t="s">
        <v>42</v>
      </c>
      <c r="V144" s="33"/>
      <c r="W144" s="158">
        <f>V144*K144</f>
        <v>0</v>
      </c>
      <c r="X144" s="158">
        <v>4E-05</v>
      </c>
      <c r="Y144" s="158">
        <f>X144*K144</f>
        <v>0.009064400000000002</v>
      </c>
      <c r="Z144" s="158">
        <v>0</v>
      </c>
      <c r="AA144" s="159">
        <f>Z144*K144</f>
        <v>0</v>
      </c>
      <c r="AR144" s="15" t="s">
        <v>139</v>
      </c>
      <c r="AT144" s="15" t="s">
        <v>135</v>
      </c>
      <c r="AU144" s="15" t="s">
        <v>113</v>
      </c>
      <c r="AY144" s="15" t="s">
        <v>134</v>
      </c>
      <c r="BE144" s="98">
        <f>IF(U144="základná",N144,0)</f>
        <v>0</v>
      </c>
      <c r="BF144" s="98">
        <f>IF(U144="znížená",N144,0)</f>
        <v>0</v>
      </c>
      <c r="BG144" s="98">
        <f>IF(U144="zákl. prenesená",N144,0)</f>
        <v>0</v>
      </c>
      <c r="BH144" s="98">
        <f>IF(U144="zníž. prenesená",N144,0)</f>
        <v>0</v>
      </c>
      <c r="BI144" s="98">
        <f>IF(U144="nulová",N144,0)</f>
        <v>0</v>
      </c>
      <c r="BJ144" s="15" t="s">
        <v>113</v>
      </c>
      <c r="BK144" s="160">
        <f>ROUND(L144*K144,3)</f>
        <v>0</v>
      </c>
      <c r="BL144" s="15" t="s">
        <v>139</v>
      </c>
      <c r="BM144" s="15" t="s">
        <v>180</v>
      </c>
    </row>
    <row r="145" spans="2:51" s="10" customFormat="1" ht="22.5" customHeight="1">
      <c r="B145" s="161"/>
      <c r="C145" s="162"/>
      <c r="D145" s="162"/>
      <c r="E145" s="163" t="s">
        <v>18</v>
      </c>
      <c r="F145" s="239" t="s">
        <v>181</v>
      </c>
      <c r="G145" s="240"/>
      <c r="H145" s="240"/>
      <c r="I145" s="240"/>
      <c r="J145" s="162"/>
      <c r="K145" s="164">
        <v>226.61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150</v>
      </c>
      <c r="AU145" s="168" t="s">
        <v>113</v>
      </c>
      <c r="AV145" s="10" t="s">
        <v>113</v>
      </c>
      <c r="AW145" s="10" t="s">
        <v>31</v>
      </c>
      <c r="AX145" s="10" t="s">
        <v>75</v>
      </c>
      <c r="AY145" s="168" t="s">
        <v>134</v>
      </c>
    </row>
    <row r="146" spans="2:51" s="11" customFormat="1" ht="22.5" customHeight="1">
      <c r="B146" s="169"/>
      <c r="C146" s="170"/>
      <c r="D146" s="170"/>
      <c r="E146" s="171" t="s">
        <v>18</v>
      </c>
      <c r="F146" s="233" t="s">
        <v>151</v>
      </c>
      <c r="G146" s="234"/>
      <c r="H146" s="234"/>
      <c r="I146" s="234"/>
      <c r="J146" s="170"/>
      <c r="K146" s="172">
        <v>226.61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150</v>
      </c>
      <c r="AU146" s="176" t="s">
        <v>113</v>
      </c>
      <c r="AV146" s="11" t="s">
        <v>139</v>
      </c>
      <c r="AW146" s="11" t="s">
        <v>31</v>
      </c>
      <c r="AX146" s="11" t="s">
        <v>82</v>
      </c>
      <c r="AY146" s="176" t="s">
        <v>134</v>
      </c>
    </row>
    <row r="147" spans="2:65" s="1" customFormat="1" ht="31.5" customHeight="1">
      <c r="B147" s="123"/>
      <c r="C147" s="153" t="s">
        <v>182</v>
      </c>
      <c r="D147" s="153" t="s">
        <v>135</v>
      </c>
      <c r="E147" s="154" t="s">
        <v>183</v>
      </c>
      <c r="F147" s="241" t="s">
        <v>184</v>
      </c>
      <c r="G147" s="242"/>
      <c r="H147" s="242"/>
      <c r="I147" s="242"/>
      <c r="J147" s="155" t="s">
        <v>147</v>
      </c>
      <c r="K147" s="156">
        <v>67.985</v>
      </c>
      <c r="L147" s="243">
        <v>0</v>
      </c>
      <c r="M147" s="242"/>
      <c r="N147" s="244">
        <f>ROUND(L147*K147,3)</f>
        <v>0</v>
      </c>
      <c r="O147" s="242"/>
      <c r="P147" s="242"/>
      <c r="Q147" s="242"/>
      <c r="R147" s="125"/>
      <c r="T147" s="157" t="s">
        <v>18</v>
      </c>
      <c r="U147" s="41" t="s">
        <v>42</v>
      </c>
      <c r="V147" s="33"/>
      <c r="W147" s="158">
        <f>V147*K147</f>
        <v>0</v>
      </c>
      <c r="X147" s="158">
        <v>0</v>
      </c>
      <c r="Y147" s="158">
        <f>X147*K147</f>
        <v>0</v>
      </c>
      <c r="Z147" s="158">
        <v>2.408</v>
      </c>
      <c r="AA147" s="159">
        <f>Z147*K147</f>
        <v>163.70788</v>
      </c>
      <c r="AR147" s="15" t="s">
        <v>139</v>
      </c>
      <c r="AT147" s="15" t="s">
        <v>135</v>
      </c>
      <c r="AU147" s="15" t="s">
        <v>113</v>
      </c>
      <c r="AY147" s="15" t="s">
        <v>134</v>
      </c>
      <c r="BE147" s="98">
        <f>IF(U147="základná",N147,0)</f>
        <v>0</v>
      </c>
      <c r="BF147" s="98">
        <f>IF(U147="znížená",N147,0)</f>
        <v>0</v>
      </c>
      <c r="BG147" s="98">
        <f>IF(U147="zákl. prenesená",N147,0)</f>
        <v>0</v>
      </c>
      <c r="BH147" s="98">
        <f>IF(U147="zníž. prenesená",N147,0)</f>
        <v>0</v>
      </c>
      <c r="BI147" s="98">
        <f>IF(U147="nulová",N147,0)</f>
        <v>0</v>
      </c>
      <c r="BJ147" s="15" t="s">
        <v>113</v>
      </c>
      <c r="BK147" s="160">
        <f>ROUND(L147*K147,3)</f>
        <v>0</v>
      </c>
      <c r="BL147" s="15" t="s">
        <v>139</v>
      </c>
      <c r="BM147" s="15" t="s">
        <v>185</v>
      </c>
    </row>
    <row r="148" spans="2:51" s="10" customFormat="1" ht="22.5" customHeight="1">
      <c r="B148" s="161"/>
      <c r="C148" s="162"/>
      <c r="D148" s="162"/>
      <c r="E148" s="163" t="s">
        <v>18</v>
      </c>
      <c r="F148" s="239" t="s">
        <v>186</v>
      </c>
      <c r="G148" s="240"/>
      <c r="H148" s="240"/>
      <c r="I148" s="240"/>
      <c r="J148" s="162"/>
      <c r="K148" s="164">
        <v>67.985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150</v>
      </c>
      <c r="AU148" s="168" t="s">
        <v>113</v>
      </c>
      <c r="AV148" s="10" t="s">
        <v>113</v>
      </c>
      <c r="AW148" s="10" t="s">
        <v>31</v>
      </c>
      <c r="AX148" s="10" t="s">
        <v>75</v>
      </c>
      <c r="AY148" s="168" t="s">
        <v>134</v>
      </c>
    </row>
    <row r="149" spans="2:51" s="11" customFormat="1" ht="22.5" customHeight="1">
      <c r="B149" s="169"/>
      <c r="C149" s="170"/>
      <c r="D149" s="170"/>
      <c r="E149" s="171" t="s">
        <v>18</v>
      </c>
      <c r="F149" s="233" t="s">
        <v>151</v>
      </c>
      <c r="G149" s="234"/>
      <c r="H149" s="234"/>
      <c r="I149" s="234"/>
      <c r="J149" s="170"/>
      <c r="K149" s="172">
        <v>67.985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150</v>
      </c>
      <c r="AU149" s="176" t="s">
        <v>113</v>
      </c>
      <c r="AV149" s="11" t="s">
        <v>139</v>
      </c>
      <c r="AW149" s="11" t="s">
        <v>31</v>
      </c>
      <c r="AX149" s="11" t="s">
        <v>82</v>
      </c>
      <c r="AY149" s="176" t="s">
        <v>134</v>
      </c>
    </row>
    <row r="150" spans="2:65" s="1" customFormat="1" ht="31.5" customHeight="1">
      <c r="B150" s="123"/>
      <c r="C150" s="153" t="s">
        <v>187</v>
      </c>
      <c r="D150" s="153" t="s">
        <v>135</v>
      </c>
      <c r="E150" s="154" t="s">
        <v>188</v>
      </c>
      <c r="F150" s="241" t="s">
        <v>189</v>
      </c>
      <c r="G150" s="242"/>
      <c r="H150" s="242"/>
      <c r="I150" s="242"/>
      <c r="J150" s="155" t="s">
        <v>147</v>
      </c>
      <c r="K150" s="156">
        <v>45.324</v>
      </c>
      <c r="L150" s="243">
        <v>0</v>
      </c>
      <c r="M150" s="242"/>
      <c r="N150" s="244">
        <f>ROUND(L150*K150,3)</f>
        <v>0</v>
      </c>
      <c r="O150" s="242"/>
      <c r="P150" s="242"/>
      <c r="Q150" s="242"/>
      <c r="R150" s="125"/>
      <c r="T150" s="157" t="s">
        <v>18</v>
      </c>
      <c r="U150" s="41" t="s">
        <v>42</v>
      </c>
      <c r="V150" s="33"/>
      <c r="W150" s="158">
        <f>V150*K150</f>
        <v>0</v>
      </c>
      <c r="X150" s="158">
        <v>0</v>
      </c>
      <c r="Y150" s="158">
        <f>X150*K150</f>
        <v>0</v>
      </c>
      <c r="Z150" s="158">
        <v>2.2</v>
      </c>
      <c r="AA150" s="159">
        <f>Z150*K150</f>
        <v>99.7128</v>
      </c>
      <c r="AR150" s="15" t="s">
        <v>139</v>
      </c>
      <c r="AT150" s="15" t="s">
        <v>135</v>
      </c>
      <c r="AU150" s="15" t="s">
        <v>113</v>
      </c>
      <c r="AY150" s="15" t="s">
        <v>134</v>
      </c>
      <c r="BE150" s="98">
        <f>IF(U150="základná",N150,0)</f>
        <v>0</v>
      </c>
      <c r="BF150" s="98">
        <f>IF(U150="znížená",N150,0)</f>
        <v>0</v>
      </c>
      <c r="BG150" s="98">
        <f>IF(U150="zákl. prenesená",N150,0)</f>
        <v>0</v>
      </c>
      <c r="BH150" s="98">
        <f>IF(U150="zníž. prenesená",N150,0)</f>
        <v>0</v>
      </c>
      <c r="BI150" s="98">
        <f>IF(U150="nulová",N150,0)</f>
        <v>0</v>
      </c>
      <c r="BJ150" s="15" t="s">
        <v>113</v>
      </c>
      <c r="BK150" s="160">
        <f>ROUND(L150*K150,3)</f>
        <v>0</v>
      </c>
      <c r="BL150" s="15" t="s">
        <v>139</v>
      </c>
      <c r="BM150" s="15" t="s">
        <v>190</v>
      </c>
    </row>
    <row r="151" spans="2:51" s="10" customFormat="1" ht="22.5" customHeight="1">
      <c r="B151" s="161"/>
      <c r="C151" s="162"/>
      <c r="D151" s="162"/>
      <c r="E151" s="163" t="s">
        <v>18</v>
      </c>
      <c r="F151" s="239" t="s">
        <v>191</v>
      </c>
      <c r="G151" s="240"/>
      <c r="H151" s="240"/>
      <c r="I151" s="240"/>
      <c r="J151" s="162"/>
      <c r="K151" s="164">
        <v>45.324</v>
      </c>
      <c r="L151" s="162"/>
      <c r="M151" s="162"/>
      <c r="N151" s="162"/>
      <c r="O151" s="162"/>
      <c r="P151" s="162"/>
      <c r="Q151" s="162"/>
      <c r="R151" s="165"/>
      <c r="T151" s="166"/>
      <c r="U151" s="162"/>
      <c r="V151" s="162"/>
      <c r="W151" s="162"/>
      <c r="X151" s="162"/>
      <c r="Y151" s="162"/>
      <c r="Z151" s="162"/>
      <c r="AA151" s="167"/>
      <c r="AT151" s="168" t="s">
        <v>150</v>
      </c>
      <c r="AU151" s="168" t="s">
        <v>113</v>
      </c>
      <c r="AV151" s="10" t="s">
        <v>113</v>
      </c>
      <c r="AW151" s="10" t="s">
        <v>31</v>
      </c>
      <c r="AX151" s="10" t="s">
        <v>75</v>
      </c>
      <c r="AY151" s="168" t="s">
        <v>134</v>
      </c>
    </row>
    <row r="152" spans="2:51" s="11" customFormat="1" ht="22.5" customHeight="1">
      <c r="B152" s="169"/>
      <c r="C152" s="170"/>
      <c r="D152" s="170"/>
      <c r="E152" s="171" t="s">
        <v>18</v>
      </c>
      <c r="F152" s="233" t="s">
        <v>151</v>
      </c>
      <c r="G152" s="234"/>
      <c r="H152" s="234"/>
      <c r="I152" s="234"/>
      <c r="J152" s="170"/>
      <c r="K152" s="172">
        <v>45.324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150</v>
      </c>
      <c r="AU152" s="176" t="s">
        <v>113</v>
      </c>
      <c r="AV152" s="11" t="s">
        <v>139</v>
      </c>
      <c r="AW152" s="11" t="s">
        <v>31</v>
      </c>
      <c r="AX152" s="11" t="s">
        <v>82</v>
      </c>
      <c r="AY152" s="176" t="s">
        <v>134</v>
      </c>
    </row>
    <row r="153" spans="2:65" s="1" customFormat="1" ht="44.25" customHeight="1">
      <c r="B153" s="123"/>
      <c r="C153" s="153" t="s">
        <v>192</v>
      </c>
      <c r="D153" s="153" t="s">
        <v>135</v>
      </c>
      <c r="E153" s="154" t="s">
        <v>193</v>
      </c>
      <c r="F153" s="241" t="s">
        <v>194</v>
      </c>
      <c r="G153" s="242"/>
      <c r="H153" s="242"/>
      <c r="I153" s="242"/>
      <c r="J153" s="155" t="s">
        <v>147</v>
      </c>
      <c r="K153" s="156">
        <v>339.611</v>
      </c>
      <c r="L153" s="243">
        <v>0</v>
      </c>
      <c r="M153" s="242"/>
      <c r="N153" s="244">
        <f>ROUND(L153*K153,3)</f>
        <v>0</v>
      </c>
      <c r="O153" s="242"/>
      <c r="P153" s="242"/>
      <c r="Q153" s="242"/>
      <c r="R153" s="125"/>
      <c r="T153" s="157" t="s">
        <v>18</v>
      </c>
      <c r="U153" s="41" t="s">
        <v>42</v>
      </c>
      <c r="V153" s="33"/>
      <c r="W153" s="158">
        <f>V153*K153</f>
        <v>0</v>
      </c>
      <c r="X153" s="158">
        <v>0</v>
      </c>
      <c r="Y153" s="158">
        <f>X153*K153</f>
        <v>0</v>
      </c>
      <c r="Z153" s="158">
        <v>1.905</v>
      </c>
      <c r="AA153" s="159">
        <f>Z153*K153</f>
        <v>646.958955</v>
      </c>
      <c r="AR153" s="15" t="s">
        <v>139</v>
      </c>
      <c r="AT153" s="15" t="s">
        <v>135</v>
      </c>
      <c r="AU153" s="15" t="s">
        <v>113</v>
      </c>
      <c r="AY153" s="15" t="s">
        <v>134</v>
      </c>
      <c r="BE153" s="98">
        <f>IF(U153="základná",N153,0)</f>
        <v>0</v>
      </c>
      <c r="BF153" s="98">
        <f>IF(U153="znížená",N153,0)</f>
        <v>0</v>
      </c>
      <c r="BG153" s="98">
        <f>IF(U153="zákl. prenesená",N153,0)</f>
        <v>0</v>
      </c>
      <c r="BH153" s="98">
        <f>IF(U153="zníž. prenesená",N153,0)</f>
        <v>0</v>
      </c>
      <c r="BI153" s="98">
        <f>IF(U153="nulová",N153,0)</f>
        <v>0</v>
      </c>
      <c r="BJ153" s="15" t="s">
        <v>113</v>
      </c>
      <c r="BK153" s="160">
        <f>ROUND(L153*K153,3)</f>
        <v>0</v>
      </c>
      <c r="BL153" s="15" t="s">
        <v>139</v>
      </c>
      <c r="BM153" s="15" t="s">
        <v>195</v>
      </c>
    </row>
    <row r="154" spans="2:51" s="10" customFormat="1" ht="22.5" customHeight="1">
      <c r="B154" s="161"/>
      <c r="C154" s="162"/>
      <c r="D154" s="162"/>
      <c r="E154" s="163" t="s">
        <v>18</v>
      </c>
      <c r="F154" s="239" t="s">
        <v>196</v>
      </c>
      <c r="G154" s="240"/>
      <c r="H154" s="240"/>
      <c r="I154" s="240"/>
      <c r="J154" s="162"/>
      <c r="K154" s="164">
        <v>339.611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150</v>
      </c>
      <c r="AU154" s="168" t="s">
        <v>113</v>
      </c>
      <c r="AV154" s="10" t="s">
        <v>113</v>
      </c>
      <c r="AW154" s="10" t="s">
        <v>31</v>
      </c>
      <c r="AX154" s="10" t="s">
        <v>75</v>
      </c>
      <c r="AY154" s="168" t="s">
        <v>134</v>
      </c>
    </row>
    <row r="155" spans="2:51" s="11" customFormat="1" ht="22.5" customHeight="1">
      <c r="B155" s="169"/>
      <c r="C155" s="170"/>
      <c r="D155" s="170"/>
      <c r="E155" s="171" t="s">
        <v>18</v>
      </c>
      <c r="F155" s="233" t="s">
        <v>151</v>
      </c>
      <c r="G155" s="234"/>
      <c r="H155" s="234"/>
      <c r="I155" s="234"/>
      <c r="J155" s="170"/>
      <c r="K155" s="172">
        <v>339.611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150</v>
      </c>
      <c r="AU155" s="176" t="s">
        <v>113</v>
      </c>
      <c r="AV155" s="11" t="s">
        <v>139</v>
      </c>
      <c r="AW155" s="11" t="s">
        <v>31</v>
      </c>
      <c r="AX155" s="11" t="s">
        <v>82</v>
      </c>
      <c r="AY155" s="176" t="s">
        <v>134</v>
      </c>
    </row>
    <row r="156" spans="2:65" s="1" customFormat="1" ht="31.5" customHeight="1">
      <c r="B156" s="123"/>
      <c r="C156" s="153" t="s">
        <v>197</v>
      </c>
      <c r="D156" s="153" t="s">
        <v>135</v>
      </c>
      <c r="E156" s="154" t="s">
        <v>198</v>
      </c>
      <c r="F156" s="241" t="s">
        <v>199</v>
      </c>
      <c r="G156" s="242"/>
      <c r="H156" s="242"/>
      <c r="I156" s="242"/>
      <c r="J156" s="155" t="s">
        <v>147</v>
      </c>
      <c r="K156" s="156">
        <v>1</v>
      </c>
      <c r="L156" s="243">
        <v>0</v>
      </c>
      <c r="M156" s="242"/>
      <c r="N156" s="244">
        <f>ROUND(L156*K156,3)</f>
        <v>0</v>
      </c>
      <c r="O156" s="242"/>
      <c r="P156" s="242"/>
      <c r="Q156" s="242"/>
      <c r="R156" s="125"/>
      <c r="T156" s="157" t="s">
        <v>18</v>
      </c>
      <c r="U156" s="41" t="s">
        <v>42</v>
      </c>
      <c r="V156" s="33"/>
      <c r="W156" s="158">
        <f>V156*K156</f>
        <v>0</v>
      </c>
      <c r="X156" s="158">
        <v>0</v>
      </c>
      <c r="Y156" s="158">
        <f>X156*K156</f>
        <v>0</v>
      </c>
      <c r="Z156" s="158">
        <v>1.633</v>
      </c>
      <c r="AA156" s="159">
        <f>Z156*K156</f>
        <v>1.633</v>
      </c>
      <c r="AR156" s="15" t="s">
        <v>139</v>
      </c>
      <c r="AT156" s="15" t="s">
        <v>135</v>
      </c>
      <c r="AU156" s="15" t="s">
        <v>113</v>
      </c>
      <c r="AY156" s="15" t="s">
        <v>134</v>
      </c>
      <c r="BE156" s="98">
        <f>IF(U156="základná",N156,0)</f>
        <v>0</v>
      </c>
      <c r="BF156" s="98">
        <f>IF(U156="znížená",N156,0)</f>
        <v>0</v>
      </c>
      <c r="BG156" s="98">
        <f>IF(U156="zákl. prenesená",N156,0)</f>
        <v>0</v>
      </c>
      <c r="BH156" s="98">
        <f>IF(U156="zníž. prenesená",N156,0)</f>
        <v>0</v>
      </c>
      <c r="BI156" s="98">
        <f>IF(U156="nulová",N156,0)</f>
        <v>0</v>
      </c>
      <c r="BJ156" s="15" t="s">
        <v>113</v>
      </c>
      <c r="BK156" s="160">
        <f>ROUND(L156*K156,3)</f>
        <v>0</v>
      </c>
      <c r="BL156" s="15" t="s">
        <v>139</v>
      </c>
      <c r="BM156" s="15" t="s">
        <v>200</v>
      </c>
    </row>
    <row r="157" spans="2:51" s="10" customFormat="1" ht="22.5" customHeight="1">
      <c r="B157" s="161"/>
      <c r="C157" s="162"/>
      <c r="D157" s="162"/>
      <c r="E157" s="163" t="s">
        <v>18</v>
      </c>
      <c r="F157" s="239" t="s">
        <v>201</v>
      </c>
      <c r="G157" s="240"/>
      <c r="H157" s="240"/>
      <c r="I157" s="240"/>
      <c r="J157" s="162"/>
      <c r="K157" s="164">
        <v>1</v>
      </c>
      <c r="L157" s="162"/>
      <c r="M157" s="162"/>
      <c r="N157" s="162"/>
      <c r="O157" s="162"/>
      <c r="P157" s="162"/>
      <c r="Q157" s="162"/>
      <c r="R157" s="165"/>
      <c r="T157" s="166"/>
      <c r="U157" s="162"/>
      <c r="V157" s="162"/>
      <c r="W157" s="162"/>
      <c r="X157" s="162"/>
      <c r="Y157" s="162"/>
      <c r="Z157" s="162"/>
      <c r="AA157" s="167"/>
      <c r="AT157" s="168" t="s">
        <v>150</v>
      </c>
      <c r="AU157" s="168" t="s">
        <v>113</v>
      </c>
      <c r="AV157" s="10" t="s">
        <v>113</v>
      </c>
      <c r="AW157" s="10" t="s">
        <v>31</v>
      </c>
      <c r="AX157" s="10" t="s">
        <v>75</v>
      </c>
      <c r="AY157" s="168" t="s">
        <v>134</v>
      </c>
    </row>
    <row r="158" spans="2:51" s="11" customFormat="1" ht="22.5" customHeight="1">
      <c r="B158" s="169"/>
      <c r="C158" s="170"/>
      <c r="D158" s="170"/>
      <c r="E158" s="171" t="s">
        <v>18</v>
      </c>
      <c r="F158" s="233" t="s">
        <v>151</v>
      </c>
      <c r="G158" s="234"/>
      <c r="H158" s="234"/>
      <c r="I158" s="234"/>
      <c r="J158" s="170"/>
      <c r="K158" s="172">
        <v>1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150</v>
      </c>
      <c r="AU158" s="176" t="s">
        <v>113</v>
      </c>
      <c r="AV158" s="11" t="s">
        <v>139</v>
      </c>
      <c r="AW158" s="11" t="s">
        <v>31</v>
      </c>
      <c r="AX158" s="11" t="s">
        <v>82</v>
      </c>
      <c r="AY158" s="176" t="s">
        <v>134</v>
      </c>
    </row>
    <row r="159" spans="2:65" s="1" customFormat="1" ht="31.5" customHeight="1">
      <c r="B159" s="123"/>
      <c r="C159" s="153" t="s">
        <v>202</v>
      </c>
      <c r="D159" s="153" t="s">
        <v>135</v>
      </c>
      <c r="E159" s="154" t="s">
        <v>203</v>
      </c>
      <c r="F159" s="241" t="s">
        <v>204</v>
      </c>
      <c r="G159" s="242"/>
      <c r="H159" s="242"/>
      <c r="I159" s="242"/>
      <c r="J159" s="155" t="s">
        <v>147</v>
      </c>
      <c r="K159" s="156">
        <v>0.6</v>
      </c>
      <c r="L159" s="243">
        <v>0</v>
      </c>
      <c r="M159" s="242"/>
      <c r="N159" s="244">
        <f>ROUND(L159*K159,3)</f>
        <v>0</v>
      </c>
      <c r="O159" s="242"/>
      <c r="P159" s="242"/>
      <c r="Q159" s="242"/>
      <c r="R159" s="125"/>
      <c r="T159" s="157" t="s">
        <v>18</v>
      </c>
      <c r="U159" s="41" t="s">
        <v>42</v>
      </c>
      <c r="V159" s="33"/>
      <c r="W159" s="158">
        <f>V159*K159</f>
        <v>0</v>
      </c>
      <c r="X159" s="158">
        <v>0</v>
      </c>
      <c r="Y159" s="158">
        <f>X159*K159</f>
        <v>0</v>
      </c>
      <c r="Z159" s="158">
        <v>2.4</v>
      </c>
      <c r="AA159" s="159">
        <f>Z159*K159</f>
        <v>1.44</v>
      </c>
      <c r="AR159" s="15" t="s">
        <v>139</v>
      </c>
      <c r="AT159" s="15" t="s">
        <v>135</v>
      </c>
      <c r="AU159" s="15" t="s">
        <v>113</v>
      </c>
      <c r="AY159" s="15" t="s">
        <v>134</v>
      </c>
      <c r="BE159" s="98">
        <f>IF(U159="základná",N159,0)</f>
        <v>0</v>
      </c>
      <c r="BF159" s="98">
        <f>IF(U159="znížená",N159,0)</f>
        <v>0</v>
      </c>
      <c r="BG159" s="98">
        <f>IF(U159="zákl. prenesená",N159,0)</f>
        <v>0</v>
      </c>
      <c r="BH159" s="98">
        <f>IF(U159="zníž. prenesená",N159,0)</f>
        <v>0</v>
      </c>
      <c r="BI159" s="98">
        <f>IF(U159="nulová",N159,0)</f>
        <v>0</v>
      </c>
      <c r="BJ159" s="15" t="s">
        <v>113</v>
      </c>
      <c r="BK159" s="160">
        <f>ROUND(L159*K159,3)</f>
        <v>0</v>
      </c>
      <c r="BL159" s="15" t="s">
        <v>139</v>
      </c>
      <c r="BM159" s="15" t="s">
        <v>205</v>
      </c>
    </row>
    <row r="160" spans="2:51" s="10" customFormat="1" ht="22.5" customHeight="1">
      <c r="B160" s="161"/>
      <c r="C160" s="162"/>
      <c r="D160" s="162"/>
      <c r="E160" s="163" t="s">
        <v>18</v>
      </c>
      <c r="F160" s="239" t="s">
        <v>206</v>
      </c>
      <c r="G160" s="240"/>
      <c r="H160" s="240"/>
      <c r="I160" s="240"/>
      <c r="J160" s="162"/>
      <c r="K160" s="164">
        <v>0.6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150</v>
      </c>
      <c r="AU160" s="168" t="s">
        <v>113</v>
      </c>
      <c r="AV160" s="10" t="s">
        <v>113</v>
      </c>
      <c r="AW160" s="10" t="s">
        <v>31</v>
      </c>
      <c r="AX160" s="10" t="s">
        <v>75</v>
      </c>
      <c r="AY160" s="168" t="s">
        <v>134</v>
      </c>
    </row>
    <row r="161" spans="2:51" s="11" customFormat="1" ht="22.5" customHeight="1">
      <c r="B161" s="169"/>
      <c r="C161" s="170"/>
      <c r="D161" s="170"/>
      <c r="E161" s="171" t="s">
        <v>18</v>
      </c>
      <c r="F161" s="233" t="s">
        <v>151</v>
      </c>
      <c r="G161" s="234"/>
      <c r="H161" s="234"/>
      <c r="I161" s="234"/>
      <c r="J161" s="170"/>
      <c r="K161" s="172">
        <v>0.6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150</v>
      </c>
      <c r="AU161" s="176" t="s">
        <v>113</v>
      </c>
      <c r="AV161" s="11" t="s">
        <v>139</v>
      </c>
      <c r="AW161" s="11" t="s">
        <v>31</v>
      </c>
      <c r="AX161" s="11" t="s">
        <v>82</v>
      </c>
      <c r="AY161" s="176" t="s">
        <v>134</v>
      </c>
    </row>
    <row r="162" spans="2:65" s="1" customFormat="1" ht="31.5" customHeight="1">
      <c r="B162" s="123"/>
      <c r="C162" s="153" t="s">
        <v>207</v>
      </c>
      <c r="D162" s="153" t="s">
        <v>135</v>
      </c>
      <c r="E162" s="154" t="s">
        <v>208</v>
      </c>
      <c r="F162" s="241" t="s">
        <v>209</v>
      </c>
      <c r="G162" s="242"/>
      <c r="H162" s="242"/>
      <c r="I162" s="242"/>
      <c r="J162" s="155" t="s">
        <v>147</v>
      </c>
      <c r="K162" s="156">
        <v>52.475</v>
      </c>
      <c r="L162" s="243">
        <v>0</v>
      </c>
      <c r="M162" s="242"/>
      <c r="N162" s="244">
        <f>ROUND(L162*K162,3)</f>
        <v>0</v>
      </c>
      <c r="O162" s="242"/>
      <c r="P162" s="242"/>
      <c r="Q162" s="242"/>
      <c r="R162" s="125"/>
      <c r="T162" s="157" t="s">
        <v>18</v>
      </c>
      <c r="U162" s="41" t="s">
        <v>42</v>
      </c>
      <c r="V162" s="33"/>
      <c r="W162" s="158">
        <f>V162*K162</f>
        <v>0</v>
      </c>
      <c r="X162" s="158">
        <v>0</v>
      </c>
      <c r="Y162" s="158">
        <f>X162*K162</f>
        <v>0</v>
      </c>
      <c r="Z162" s="158">
        <v>2.4</v>
      </c>
      <c r="AA162" s="159">
        <f>Z162*K162</f>
        <v>125.94</v>
      </c>
      <c r="AR162" s="15" t="s">
        <v>139</v>
      </c>
      <c r="AT162" s="15" t="s">
        <v>135</v>
      </c>
      <c r="AU162" s="15" t="s">
        <v>113</v>
      </c>
      <c r="AY162" s="15" t="s">
        <v>134</v>
      </c>
      <c r="BE162" s="98">
        <f>IF(U162="základná",N162,0)</f>
        <v>0</v>
      </c>
      <c r="BF162" s="98">
        <f>IF(U162="znížená",N162,0)</f>
        <v>0</v>
      </c>
      <c r="BG162" s="98">
        <f>IF(U162="zákl. prenesená",N162,0)</f>
        <v>0</v>
      </c>
      <c r="BH162" s="98">
        <f>IF(U162="zníž. prenesená",N162,0)</f>
        <v>0</v>
      </c>
      <c r="BI162" s="98">
        <f>IF(U162="nulová",N162,0)</f>
        <v>0</v>
      </c>
      <c r="BJ162" s="15" t="s">
        <v>113</v>
      </c>
      <c r="BK162" s="160">
        <f>ROUND(L162*K162,3)</f>
        <v>0</v>
      </c>
      <c r="BL162" s="15" t="s">
        <v>139</v>
      </c>
      <c r="BM162" s="15" t="s">
        <v>210</v>
      </c>
    </row>
    <row r="163" spans="2:51" s="10" customFormat="1" ht="22.5" customHeight="1">
      <c r="B163" s="161"/>
      <c r="C163" s="162"/>
      <c r="D163" s="162"/>
      <c r="E163" s="163" t="s">
        <v>18</v>
      </c>
      <c r="F163" s="239" t="s">
        <v>211</v>
      </c>
      <c r="G163" s="240"/>
      <c r="H163" s="240"/>
      <c r="I163" s="240"/>
      <c r="J163" s="162"/>
      <c r="K163" s="164">
        <v>53.075</v>
      </c>
      <c r="L163" s="162"/>
      <c r="M163" s="162"/>
      <c r="N163" s="162"/>
      <c r="O163" s="162"/>
      <c r="P163" s="162"/>
      <c r="Q163" s="162"/>
      <c r="R163" s="165"/>
      <c r="T163" s="166"/>
      <c r="U163" s="162"/>
      <c r="V163" s="162"/>
      <c r="W163" s="162"/>
      <c r="X163" s="162"/>
      <c r="Y163" s="162"/>
      <c r="Z163" s="162"/>
      <c r="AA163" s="167"/>
      <c r="AT163" s="168" t="s">
        <v>150</v>
      </c>
      <c r="AU163" s="168" t="s">
        <v>113</v>
      </c>
      <c r="AV163" s="10" t="s">
        <v>113</v>
      </c>
      <c r="AW163" s="10" t="s">
        <v>31</v>
      </c>
      <c r="AX163" s="10" t="s">
        <v>75</v>
      </c>
      <c r="AY163" s="168" t="s">
        <v>134</v>
      </c>
    </row>
    <row r="164" spans="2:51" s="10" customFormat="1" ht="22.5" customHeight="1">
      <c r="B164" s="161"/>
      <c r="C164" s="162"/>
      <c r="D164" s="162"/>
      <c r="E164" s="163" t="s">
        <v>18</v>
      </c>
      <c r="F164" s="245" t="s">
        <v>212</v>
      </c>
      <c r="G164" s="240"/>
      <c r="H164" s="240"/>
      <c r="I164" s="240"/>
      <c r="J164" s="162"/>
      <c r="K164" s="164">
        <v>-0.6</v>
      </c>
      <c r="L164" s="162"/>
      <c r="M164" s="162"/>
      <c r="N164" s="162"/>
      <c r="O164" s="162"/>
      <c r="P164" s="162"/>
      <c r="Q164" s="162"/>
      <c r="R164" s="165"/>
      <c r="T164" s="166"/>
      <c r="U164" s="162"/>
      <c r="V164" s="162"/>
      <c r="W164" s="162"/>
      <c r="X164" s="162"/>
      <c r="Y164" s="162"/>
      <c r="Z164" s="162"/>
      <c r="AA164" s="167"/>
      <c r="AT164" s="168" t="s">
        <v>150</v>
      </c>
      <c r="AU164" s="168" t="s">
        <v>113</v>
      </c>
      <c r="AV164" s="10" t="s">
        <v>113</v>
      </c>
      <c r="AW164" s="10" t="s">
        <v>31</v>
      </c>
      <c r="AX164" s="10" t="s">
        <v>75</v>
      </c>
      <c r="AY164" s="168" t="s">
        <v>134</v>
      </c>
    </row>
    <row r="165" spans="2:51" s="11" customFormat="1" ht="22.5" customHeight="1">
      <c r="B165" s="169"/>
      <c r="C165" s="170"/>
      <c r="D165" s="170"/>
      <c r="E165" s="171" t="s">
        <v>18</v>
      </c>
      <c r="F165" s="233" t="s">
        <v>151</v>
      </c>
      <c r="G165" s="234"/>
      <c r="H165" s="234"/>
      <c r="I165" s="234"/>
      <c r="J165" s="170"/>
      <c r="K165" s="172">
        <v>52.475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150</v>
      </c>
      <c r="AU165" s="176" t="s">
        <v>113</v>
      </c>
      <c r="AV165" s="11" t="s">
        <v>139</v>
      </c>
      <c r="AW165" s="11" t="s">
        <v>31</v>
      </c>
      <c r="AX165" s="11" t="s">
        <v>82</v>
      </c>
      <c r="AY165" s="176" t="s">
        <v>134</v>
      </c>
    </row>
    <row r="166" spans="2:65" s="1" customFormat="1" ht="31.5" customHeight="1">
      <c r="B166" s="123"/>
      <c r="C166" s="153" t="s">
        <v>213</v>
      </c>
      <c r="D166" s="153" t="s">
        <v>135</v>
      </c>
      <c r="E166" s="154" t="s">
        <v>214</v>
      </c>
      <c r="F166" s="241" t="s">
        <v>215</v>
      </c>
      <c r="G166" s="242"/>
      <c r="H166" s="242"/>
      <c r="I166" s="242"/>
      <c r="J166" s="155" t="s">
        <v>147</v>
      </c>
      <c r="K166" s="156">
        <v>8.036</v>
      </c>
      <c r="L166" s="243">
        <v>0</v>
      </c>
      <c r="M166" s="242"/>
      <c r="N166" s="244">
        <f>ROUND(L166*K166,3)</f>
        <v>0</v>
      </c>
      <c r="O166" s="242"/>
      <c r="P166" s="242"/>
      <c r="Q166" s="242"/>
      <c r="R166" s="125"/>
      <c r="T166" s="157" t="s">
        <v>18</v>
      </c>
      <c r="U166" s="41" t="s">
        <v>42</v>
      </c>
      <c r="V166" s="33"/>
      <c r="W166" s="158">
        <f>V166*K166</f>
        <v>0</v>
      </c>
      <c r="X166" s="158">
        <v>0</v>
      </c>
      <c r="Y166" s="158">
        <f>X166*K166</f>
        <v>0</v>
      </c>
      <c r="Z166" s="158">
        <v>0.392</v>
      </c>
      <c r="AA166" s="159">
        <f>Z166*K166</f>
        <v>3.150112</v>
      </c>
      <c r="AR166" s="15" t="s">
        <v>139</v>
      </c>
      <c r="AT166" s="15" t="s">
        <v>135</v>
      </c>
      <c r="AU166" s="15" t="s">
        <v>113</v>
      </c>
      <c r="AY166" s="15" t="s">
        <v>134</v>
      </c>
      <c r="BE166" s="98">
        <f>IF(U166="základná",N166,0)</f>
        <v>0</v>
      </c>
      <c r="BF166" s="98">
        <f>IF(U166="znížená",N166,0)</f>
        <v>0</v>
      </c>
      <c r="BG166" s="98">
        <f>IF(U166="zákl. prenesená",N166,0)</f>
        <v>0</v>
      </c>
      <c r="BH166" s="98">
        <f>IF(U166="zníž. prenesená",N166,0)</f>
        <v>0</v>
      </c>
      <c r="BI166" s="98">
        <f>IF(U166="nulová",N166,0)</f>
        <v>0</v>
      </c>
      <c r="BJ166" s="15" t="s">
        <v>113</v>
      </c>
      <c r="BK166" s="160">
        <f>ROUND(L166*K166,3)</f>
        <v>0</v>
      </c>
      <c r="BL166" s="15" t="s">
        <v>139</v>
      </c>
      <c r="BM166" s="15" t="s">
        <v>216</v>
      </c>
    </row>
    <row r="167" spans="2:51" s="10" customFormat="1" ht="22.5" customHeight="1">
      <c r="B167" s="161"/>
      <c r="C167" s="162"/>
      <c r="D167" s="162"/>
      <c r="E167" s="163" t="s">
        <v>18</v>
      </c>
      <c r="F167" s="239" t="s">
        <v>217</v>
      </c>
      <c r="G167" s="240"/>
      <c r="H167" s="240"/>
      <c r="I167" s="240"/>
      <c r="J167" s="162"/>
      <c r="K167" s="164">
        <v>8.036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150</v>
      </c>
      <c r="AU167" s="168" t="s">
        <v>113</v>
      </c>
      <c r="AV167" s="10" t="s">
        <v>113</v>
      </c>
      <c r="AW167" s="10" t="s">
        <v>31</v>
      </c>
      <c r="AX167" s="10" t="s">
        <v>75</v>
      </c>
      <c r="AY167" s="168" t="s">
        <v>134</v>
      </c>
    </row>
    <row r="168" spans="2:51" s="11" customFormat="1" ht="22.5" customHeight="1">
      <c r="B168" s="169"/>
      <c r="C168" s="170"/>
      <c r="D168" s="170"/>
      <c r="E168" s="171" t="s">
        <v>18</v>
      </c>
      <c r="F168" s="233" t="s">
        <v>151</v>
      </c>
      <c r="G168" s="234"/>
      <c r="H168" s="234"/>
      <c r="I168" s="234"/>
      <c r="J168" s="170"/>
      <c r="K168" s="172">
        <v>8.036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150</v>
      </c>
      <c r="AU168" s="176" t="s">
        <v>113</v>
      </c>
      <c r="AV168" s="11" t="s">
        <v>139</v>
      </c>
      <c r="AW168" s="11" t="s">
        <v>31</v>
      </c>
      <c r="AX168" s="11" t="s">
        <v>82</v>
      </c>
      <c r="AY168" s="176" t="s">
        <v>134</v>
      </c>
    </row>
    <row r="169" spans="2:65" s="1" customFormat="1" ht="31.5" customHeight="1">
      <c r="B169" s="123"/>
      <c r="C169" s="153" t="s">
        <v>218</v>
      </c>
      <c r="D169" s="153" t="s">
        <v>135</v>
      </c>
      <c r="E169" s="154" t="s">
        <v>219</v>
      </c>
      <c r="F169" s="241" t="s">
        <v>220</v>
      </c>
      <c r="G169" s="242"/>
      <c r="H169" s="242"/>
      <c r="I169" s="242"/>
      <c r="J169" s="155" t="s">
        <v>138</v>
      </c>
      <c r="K169" s="156">
        <v>32.4</v>
      </c>
      <c r="L169" s="243">
        <v>0</v>
      </c>
      <c r="M169" s="242"/>
      <c r="N169" s="244">
        <f>ROUND(L169*K169,3)</f>
        <v>0</v>
      </c>
      <c r="O169" s="242"/>
      <c r="P169" s="242"/>
      <c r="Q169" s="242"/>
      <c r="R169" s="125"/>
      <c r="T169" s="157" t="s">
        <v>18</v>
      </c>
      <c r="U169" s="41" t="s">
        <v>42</v>
      </c>
      <c r="V169" s="33"/>
      <c r="W169" s="158">
        <f>V169*K169</f>
        <v>0</v>
      </c>
      <c r="X169" s="158">
        <v>0</v>
      </c>
      <c r="Y169" s="158">
        <f>X169*K169</f>
        <v>0</v>
      </c>
      <c r="Z169" s="158">
        <v>0.031</v>
      </c>
      <c r="AA169" s="159">
        <f>Z169*K169</f>
        <v>1.0044</v>
      </c>
      <c r="AR169" s="15" t="s">
        <v>139</v>
      </c>
      <c r="AT169" s="15" t="s">
        <v>135</v>
      </c>
      <c r="AU169" s="15" t="s">
        <v>113</v>
      </c>
      <c r="AY169" s="15" t="s">
        <v>134</v>
      </c>
      <c r="BE169" s="98">
        <f>IF(U169="základná",N169,0)</f>
        <v>0</v>
      </c>
      <c r="BF169" s="98">
        <f>IF(U169="znížená",N169,0)</f>
        <v>0</v>
      </c>
      <c r="BG169" s="98">
        <f>IF(U169="zákl. prenesená",N169,0)</f>
        <v>0</v>
      </c>
      <c r="BH169" s="98">
        <f>IF(U169="zníž. prenesená",N169,0)</f>
        <v>0</v>
      </c>
      <c r="BI169" s="98">
        <f>IF(U169="nulová",N169,0)</f>
        <v>0</v>
      </c>
      <c r="BJ169" s="15" t="s">
        <v>113</v>
      </c>
      <c r="BK169" s="160">
        <f>ROUND(L169*K169,3)</f>
        <v>0</v>
      </c>
      <c r="BL169" s="15" t="s">
        <v>139</v>
      </c>
      <c r="BM169" s="15" t="s">
        <v>221</v>
      </c>
    </row>
    <row r="170" spans="2:51" s="10" customFormat="1" ht="22.5" customHeight="1">
      <c r="B170" s="161"/>
      <c r="C170" s="162"/>
      <c r="D170" s="162"/>
      <c r="E170" s="163" t="s">
        <v>18</v>
      </c>
      <c r="F170" s="239" t="s">
        <v>222</v>
      </c>
      <c r="G170" s="240"/>
      <c r="H170" s="240"/>
      <c r="I170" s="240"/>
      <c r="J170" s="162"/>
      <c r="K170" s="164">
        <v>23.4</v>
      </c>
      <c r="L170" s="162"/>
      <c r="M170" s="162"/>
      <c r="N170" s="162"/>
      <c r="O170" s="162"/>
      <c r="P170" s="162"/>
      <c r="Q170" s="162"/>
      <c r="R170" s="165"/>
      <c r="T170" s="166"/>
      <c r="U170" s="162"/>
      <c r="V170" s="162"/>
      <c r="W170" s="162"/>
      <c r="X170" s="162"/>
      <c r="Y170" s="162"/>
      <c r="Z170" s="162"/>
      <c r="AA170" s="167"/>
      <c r="AT170" s="168" t="s">
        <v>150</v>
      </c>
      <c r="AU170" s="168" t="s">
        <v>113</v>
      </c>
      <c r="AV170" s="10" t="s">
        <v>113</v>
      </c>
      <c r="AW170" s="10" t="s">
        <v>31</v>
      </c>
      <c r="AX170" s="10" t="s">
        <v>75</v>
      </c>
      <c r="AY170" s="168" t="s">
        <v>134</v>
      </c>
    </row>
    <row r="171" spans="2:51" s="10" customFormat="1" ht="22.5" customHeight="1">
      <c r="B171" s="161"/>
      <c r="C171" s="162"/>
      <c r="D171" s="162"/>
      <c r="E171" s="163" t="s">
        <v>18</v>
      </c>
      <c r="F171" s="245" t="s">
        <v>223</v>
      </c>
      <c r="G171" s="240"/>
      <c r="H171" s="240"/>
      <c r="I171" s="240"/>
      <c r="J171" s="162"/>
      <c r="K171" s="164">
        <v>9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150</v>
      </c>
      <c r="AU171" s="168" t="s">
        <v>113</v>
      </c>
      <c r="AV171" s="10" t="s">
        <v>113</v>
      </c>
      <c r="AW171" s="10" t="s">
        <v>31</v>
      </c>
      <c r="AX171" s="10" t="s">
        <v>75</v>
      </c>
      <c r="AY171" s="168" t="s">
        <v>134</v>
      </c>
    </row>
    <row r="172" spans="2:51" s="11" customFormat="1" ht="22.5" customHeight="1">
      <c r="B172" s="169"/>
      <c r="C172" s="170"/>
      <c r="D172" s="170"/>
      <c r="E172" s="171" t="s">
        <v>18</v>
      </c>
      <c r="F172" s="233" t="s">
        <v>151</v>
      </c>
      <c r="G172" s="234"/>
      <c r="H172" s="234"/>
      <c r="I172" s="234"/>
      <c r="J172" s="170"/>
      <c r="K172" s="172">
        <v>32.4</v>
      </c>
      <c r="L172" s="170"/>
      <c r="M172" s="170"/>
      <c r="N172" s="170"/>
      <c r="O172" s="170"/>
      <c r="P172" s="170"/>
      <c r="Q172" s="170"/>
      <c r="R172" s="173"/>
      <c r="T172" s="174"/>
      <c r="U172" s="170"/>
      <c r="V172" s="170"/>
      <c r="W172" s="170"/>
      <c r="X172" s="170"/>
      <c r="Y172" s="170"/>
      <c r="Z172" s="170"/>
      <c r="AA172" s="175"/>
      <c r="AT172" s="176" t="s">
        <v>150</v>
      </c>
      <c r="AU172" s="176" t="s">
        <v>113</v>
      </c>
      <c r="AV172" s="11" t="s">
        <v>139</v>
      </c>
      <c r="AW172" s="11" t="s">
        <v>31</v>
      </c>
      <c r="AX172" s="11" t="s">
        <v>82</v>
      </c>
      <c r="AY172" s="176" t="s">
        <v>134</v>
      </c>
    </row>
    <row r="173" spans="2:65" s="1" customFormat="1" ht="31.5" customHeight="1">
      <c r="B173" s="123"/>
      <c r="C173" s="153" t="s">
        <v>224</v>
      </c>
      <c r="D173" s="153" t="s">
        <v>135</v>
      </c>
      <c r="E173" s="154" t="s">
        <v>225</v>
      </c>
      <c r="F173" s="241" t="s">
        <v>226</v>
      </c>
      <c r="G173" s="242"/>
      <c r="H173" s="242"/>
      <c r="I173" s="242"/>
      <c r="J173" s="155" t="s">
        <v>138</v>
      </c>
      <c r="K173" s="156">
        <v>18</v>
      </c>
      <c r="L173" s="243">
        <v>0</v>
      </c>
      <c r="M173" s="242"/>
      <c r="N173" s="244">
        <f>ROUND(L173*K173,3)</f>
        <v>0</v>
      </c>
      <c r="O173" s="242"/>
      <c r="P173" s="242"/>
      <c r="Q173" s="242"/>
      <c r="R173" s="125"/>
      <c r="T173" s="157" t="s">
        <v>18</v>
      </c>
      <c r="U173" s="41" t="s">
        <v>42</v>
      </c>
      <c r="V173" s="33"/>
      <c r="W173" s="158">
        <f>V173*K173</f>
        <v>0</v>
      </c>
      <c r="X173" s="158">
        <v>0</v>
      </c>
      <c r="Y173" s="158">
        <f>X173*K173</f>
        <v>0</v>
      </c>
      <c r="Z173" s="158">
        <v>0.067</v>
      </c>
      <c r="AA173" s="159">
        <f>Z173*K173</f>
        <v>1.206</v>
      </c>
      <c r="AR173" s="15" t="s">
        <v>139</v>
      </c>
      <c r="AT173" s="15" t="s">
        <v>135</v>
      </c>
      <c r="AU173" s="15" t="s">
        <v>113</v>
      </c>
      <c r="AY173" s="15" t="s">
        <v>134</v>
      </c>
      <c r="BE173" s="98">
        <f>IF(U173="základná",N173,0)</f>
        <v>0</v>
      </c>
      <c r="BF173" s="98">
        <f>IF(U173="znížená",N173,0)</f>
        <v>0</v>
      </c>
      <c r="BG173" s="98">
        <f>IF(U173="zákl. prenesená",N173,0)</f>
        <v>0</v>
      </c>
      <c r="BH173" s="98">
        <f>IF(U173="zníž. prenesená",N173,0)</f>
        <v>0</v>
      </c>
      <c r="BI173" s="98">
        <f>IF(U173="nulová",N173,0)</f>
        <v>0</v>
      </c>
      <c r="BJ173" s="15" t="s">
        <v>113</v>
      </c>
      <c r="BK173" s="160">
        <f>ROUND(L173*K173,3)</f>
        <v>0</v>
      </c>
      <c r="BL173" s="15" t="s">
        <v>139</v>
      </c>
      <c r="BM173" s="15" t="s">
        <v>227</v>
      </c>
    </row>
    <row r="174" spans="2:51" s="10" customFormat="1" ht="22.5" customHeight="1">
      <c r="B174" s="161"/>
      <c r="C174" s="162"/>
      <c r="D174" s="162"/>
      <c r="E174" s="163" t="s">
        <v>18</v>
      </c>
      <c r="F174" s="239" t="s">
        <v>228</v>
      </c>
      <c r="G174" s="240"/>
      <c r="H174" s="240"/>
      <c r="I174" s="240"/>
      <c r="J174" s="162"/>
      <c r="K174" s="164">
        <v>18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150</v>
      </c>
      <c r="AU174" s="168" t="s">
        <v>113</v>
      </c>
      <c r="AV174" s="10" t="s">
        <v>113</v>
      </c>
      <c r="AW174" s="10" t="s">
        <v>31</v>
      </c>
      <c r="AX174" s="10" t="s">
        <v>75</v>
      </c>
      <c r="AY174" s="168" t="s">
        <v>134</v>
      </c>
    </row>
    <row r="175" spans="2:51" s="11" customFormat="1" ht="22.5" customHeight="1">
      <c r="B175" s="169"/>
      <c r="C175" s="170"/>
      <c r="D175" s="170"/>
      <c r="E175" s="171" t="s">
        <v>18</v>
      </c>
      <c r="F175" s="233" t="s">
        <v>151</v>
      </c>
      <c r="G175" s="234"/>
      <c r="H175" s="234"/>
      <c r="I175" s="234"/>
      <c r="J175" s="170"/>
      <c r="K175" s="172">
        <v>18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150</v>
      </c>
      <c r="AU175" s="176" t="s">
        <v>113</v>
      </c>
      <c r="AV175" s="11" t="s">
        <v>139</v>
      </c>
      <c r="AW175" s="11" t="s">
        <v>31</v>
      </c>
      <c r="AX175" s="11" t="s">
        <v>82</v>
      </c>
      <c r="AY175" s="176" t="s">
        <v>134</v>
      </c>
    </row>
    <row r="176" spans="2:65" s="1" customFormat="1" ht="31.5" customHeight="1">
      <c r="B176" s="123"/>
      <c r="C176" s="153" t="s">
        <v>229</v>
      </c>
      <c r="D176" s="153" t="s">
        <v>135</v>
      </c>
      <c r="E176" s="154" t="s">
        <v>230</v>
      </c>
      <c r="F176" s="241" t="s">
        <v>231</v>
      </c>
      <c r="G176" s="242"/>
      <c r="H176" s="242"/>
      <c r="I176" s="242"/>
      <c r="J176" s="155" t="s">
        <v>155</v>
      </c>
      <c r="K176" s="156">
        <v>1062.518</v>
      </c>
      <c r="L176" s="243">
        <v>0</v>
      </c>
      <c r="M176" s="242"/>
      <c r="N176" s="244">
        <f>ROUND(L176*K176,3)</f>
        <v>0</v>
      </c>
      <c r="O176" s="242"/>
      <c r="P176" s="242"/>
      <c r="Q176" s="242"/>
      <c r="R176" s="125"/>
      <c r="T176" s="157" t="s">
        <v>18</v>
      </c>
      <c r="U176" s="41" t="s">
        <v>42</v>
      </c>
      <c r="V176" s="33"/>
      <c r="W176" s="158">
        <f>V176*K176</f>
        <v>0</v>
      </c>
      <c r="X176" s="158">
        <v>0</v>
      </c>
      <c r="Y176" s="158">
        <f>X176*K176</f>
        <v>0</v>
      </c>
      <c r="Z176" s="158">
        <v>0</v>
      </c>
      <c r="AA176" s="159">
        <f>Z176*K176</f>
        <v>0</v>
      </c>
      <c r="AR176" s="15" t="s">
        <v>139</v>
      </c>
      <c r="AT176" s="15" t="s">
        <v>135</v>
      </c>
      <c r="AU176" s="15" t="s">
        <v>113</v>
      </c>
      <c r="AY176" s="15" t="s">
        <v>134</v>
      </c>
      <c r="BE176" s="98">
        <f>IF(U176="základná",N176,0)</f>
        <v>0</v>
      </c>
      <c r="BF176" s="98">
        <f>IF(U176="znížená",N176,0)</f>
        <v>0</v>
      </c>
      <c r="BG176" s="98">
        <f>IF(U176="zákl. prenesená",N176,0)</f>
        <v>0</v>
      </c>
      <c r="BH176" s="98">
        <f>IF(U176="zníž. prenesená",N176,0)</f>
        <v>0</v>
      </c>
      <c r="BI176" s="98">
        <f>IF(U176="nulová",N176,0)</f>
        <v>0</v>
      </c>
      <c r="BJ176" s="15" t="s">
        <v>113</v>
      </c>
      <c r="BK176" s="160">
        <f>ROUND(L176*K176,3)</f>
        <v>0</v>
      </c>
      <c r="BL176" s="15" t="s">
        <v>139</v>
      </c>
      <c r="BM176" s="15" t="s">
        <v>232</v>
      </c>
    </row>
    <row r="177" spans="2:65" s="1" customFormat="1" ht="31.5" customHeight="1">
      <c r="B177" s="123"/>
      <c r="C177" s="153" t="s">
        <v>8</v>
      </c>
      <c r="D177" s="153" t="s">
        <v>135</v>
      </c>
      <c r="E177" s="154" t="s">
        <v>233</v>
      </c>
      <c r="F177" s="241" t="s">
        <v>234</v>
      </c>
      <c r="G177" s="242"/>
      <c r="H177" s="242"/>
      <c r="I177" s="242"/>
      <c r="J177" s="155" t="s">
        <v>155</v>
      </c>
      <c r="K177" s="156">
        <v>1062.518</v>
      </c>
      <c r="L177" s="243">
        <v>0</v>
      </c>
      <c r="M177" s="242"/>
      <c r="N177" s="244">
        <f>ROUND(L177*K177,3)</f>
        <v>0</v>
      </c>
      <c r="O177" s="242"/>
      <c r="P177" s="242"/>
      <c r="Q177" s="242"/>
      <c r="R177" s="125"/>
      <c r="T177" s="157" t="s">
        <v>18</v>
      </c>
      <c r="U177" s="41" t="s">
        <v>42</v>
      </c>
      <c r="V177" s="33"/>
      <c r="W177" s="158">
        <f>V177*K177</f>
        <v>0</v>
      </c>
      <c r="X177" s="158">
        <v>0</v>
      </c>
      <c r="Y177" s="158">
        <f>X177*K177</f>
        <v>0</v>
      </c>
      <c r="Z177" s="158">
        <v>0</v>
      </c>
      <c r="AA177" s="159">
        <f>Z177*K177</f>
        <v>0</v>
      </c>
      <c r="AR177" s="15" t="s">
        <v>139</v>
      </c>
      <c r="AT177" s="15" t="s">
        <v>135</v>
      </c>
      <c r="AU177" s="15" t="s">
        <v>113</v>
      </c>
      <c r="AY177" s="15" t="s">
        <v>134</v>
      </c>
      <c r="BE177" s="98">
        <f>IF(U177="základná",N177,0)</f>
        <v>0</v>
      </c>
      <c r="BF177" s="98">
        <f>IF(U177="znížená",N177,0)</f>
        <v>0</v>
      </c>
      <c r="BG177" s="98">
        <f>IF(U177="zákl. prenesená",N177,0)</f>
        <v>0</v>
      </c>
      <c r="BH177" s="98">
        <f>IF(U177="zníž. prenesená",N177,0)</f>
        <v>0</v>
      </c>
      <c r="BI177" s="98">
        <f>IF(U177="nulová",N177,0)</f>
        <v>0</v>
      </c>
      <c r="BJ177" s="15" t="s">
        <v>113</v>
      </c>
      <c r="BK177" s="160">
        <f>ROUND(L177*K177,3)</f>
        <v>0</v>
      </c>
      <c r="BL177" s="15" t="s">
        <v>139</v>
      </c>
      <c r="BM177" s="15" t="s">
        <v>235</v>
      </c>
    </row>
    <row r="178" spans="2:65" s="1" customFormat="1" ht="31.5" customHeight="1">
      <c r="B178" s="123"/>
      <c r="C178" s="153" t="s">
        <v>236</v>
      </c>
      <c r="D178" s="153" t="s">
        <v>135</v>
      </c>
      <c r="E178" s="154" t="s">
        <v>237</v>
      </c>
      <c r="F178" s="241" t="s">
        <v>238</v>
      </c>
      <c r="G178" s="242"/>
      <c r="H178" s="242"/>
      <c r="I178" s="242"/>
      <c r="J178" s="155" t="s">
        <v>155</v>
      </c>
      <c r="K178" s="156">
        <v>1062.518</v>
      </c>
      <c r="L178" s="243">
        <v>0</v>
      </c>
      <c r="M178" s="242"/>
      <c r="N178" s="244">
        <f>ROUND(L178*K178,3)</f>
        <v>0</v>
      </c>
      <c r="O178" s="242"/>
      <c r="P178" s="242"/>
      <c r="Q178" s="242"/>
      <c r="R178" s="125"/>
      <c r="T178" s="157" t="s">
        <v>18</v>
      </c>
      <c r="U178" s="41" t="s">
        <v>42</v>
      </c>
      <c r="V178" s="33"/>
      <c r="W178" s="158">
        <f>V178*K178</f>
        <v>0</v>
      </c>
      <c r="X178" s="158">
        <v>0</v>
      </c>
      <c r="Y178" s="158">
        <f>X178*K178</f>
        <v>0</v>
      </c>
      <c r="Z178" s="158">
        <v>0</v>
      </c>
      <c r="AA178" s="159">
        <f>Z178*K178</f>
        <v>0</v>
      </c>
      <c r="AR178" s="15" t="s">
        <v>139</v>
      </c>
      <c r="AT178" s="15" t="s">
        <v>135</v>
      </c>
      <c r="AU178" s="15" t="s">
        <v>113</v>
      </c>
      <c r="AY178" s="15" t="s">
        <v>134</v>
      </c>
      <c r="BE178" s="98">
        <f>IF(U178="základná",N178,0)</f>
        <v>0</v>
      </c>
      <c r="BF178" s="98">
        <f>IF(U178="znížená",N178,0)</f>
        <v>0</v>
      </c>
      <c r="BG178" s="98">
        <f>IF(U178="zákl. prenesená",N178,0)</f>
        <v>0</v>
      </c>
      <c r="BH178" s="98">
        <f>IF(U178="zníž. prenesená",N178,0)</f>
        <v>0</v>
      </c>
      <c r="BI178" s="98">
        <f>IF(U178="nulová",N178,0)</f>
        <v>0</v>
      </c>
      <c r="BJ178" s="15" t="s">
        <v>113</v>
      </c>
      <c r="BK178" s="160">
        <f>ROUND(L178*K178,3)</f>
        <v>0</v>
      </c>
      <c r="BL178" s="15" t="s">
        <v>139</v>
      </c>
      <c r="BM178" s="15" t="s">
        <v>239</v>
      </c>
    </row>
    <row r="179" spans="2:65" s="1" customFormat="1" ht="31.5" customHeight="1">
      <c r="B179" s="123"/>
      <c r="C179" s="153" t="s">
        <v>240</v>
      </c>
      <c r="D179" s="153" t="s">
        <v>135</v>
      </c>
      <c r="E179" s="154" t="s">
        <v>241</v>
      </c>
      <c r="F179" s="241" t="s">
        <v>242</v>
      </c>
      <c r="G179" s="242"/>
      <c r="H179" s="242"/>
      <c r="I179" s="242"/>
      <c r="J179" s="155" t="s">
        <v>155</v>
      </c>
      <c r="K179" s="156">
        <v>0</v>
      </c>
      <c r="L179" s="243">
        <v>0</v>
      </c>
      <c r="M179" s="242"/>
      <c r="N179" s="244">
        <f>ROUND(L179*K179,3)</f>
        <v>0</v>
      </c>
      <c r="O179" s="242"/>
      <c r="P179" s="242"/>
      <c r="Q179" s="242"/>
      <c r="R179" s="125"/>
      <c r="T179" s="157" t="s">
        <v>18</v>
      </c>
      <c r="U179" s="41" t="s">
        <v>42</v>
      </c>
      <c r="V179" s="33"/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15" t="s">
        <v>139</v>
      </c>
      <c r="AT179" s="15" t="s">
        <v>135</v>
      </c>
      <c r="AU179" s="15" t="s">
        <v>113</v>
      </c>
      <c r="AY179" s="15" t="s">
        <v>134</v>
      </c>
      <c r="BE179" s="98">
        <f>IF(U179="základná",N179,0)</f>
        <v>0</v>
      </c>
      <c r="BF179" s="98">
        <f>IF(U179="znížená",N179,0)</f>
        <v>0</v>
      </c>
      <c r="BG179" s="98">
        <f>IF(U179="zákl. prenesená",N179,0)</f>
        <v>0</v>
      </c>
      <c r="BH179" s="98">
        <f>IF(U179="zníž. prenesená",N179,0)</f>
        <v>0</v>
      </c>
      <c r="BI179" s="98">
        <f>IF(U179="nulová",N179,0)</f>
        <v>0</v>
      </c>
      <c r="BJ179" s="15" t="s">
        <v>113</v>
      </c>
      <c r="BK179" s="160">
        <f>ROUND(L179*K179,3)</f>
        <v>0</v>
      </c>
      <c r="BL179" s="15" t="s">
        <v>139</v>
      </c>
      <c r="BM179" s="15" t="s">
        <v>243</v>
      </c>
    </row>
    <row r="180" spans="2:51" s="10" customFormat="1" ht="31.5" customHeight="1">
      <c r="B180" s="161"/>
      <c r="C180" s="162"/>
      <c r="D180" s="162"/>
      <c r="E180" s="163" t="s">
        <v>18</v>
      </c>
      <c r="F180" s="239" t="s">
        <v>244</v>
      </c>
      <c r="G180" s="240"/>
      <c r="H180" s="240"/>
      <c r="I180" s="240"/>
      <c r="J180" s="162"/>
      <c r="K180" s="164">
        <v>0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150</v>
      </c>
      <c r="AU180" s="168" t="s">
        <v>113</v>
      </c>
      <c r="AV180" s="10" t="s">
        <v>113</v>
      </c>
      <c r="AW180" s="10" t="s">
        <v>31</v>
      </c>
      <c r="AX180" s="10" t="s">
        <v>82</v>
      </c>
      <c r="AY180" s="168" t="s">
        <v>134</v>
      </c>
    </row>
    <row r="181" spans="2:51" s="11" customFormat="1" ht="22.5" customHeight="1">
      <c r="B181" s="169"/>
      <c r="C181" s="170"/>
      <c r="D181" s="170"/>
      <c r="E181" s="171" t="s">
        <v>18</v>
      </c>
      <c r="F181" s="233" t="s">
        <v>151</v>
      </c>
      <c r="G181" s="234"/>
      <c r="H181" s="234"/>
      <c r="I181" s="234"/>
      <c r="J181" s="170"/>
      <c r="K181" s="172">
        <v>0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150</v>
      </c>
      <c r="AU181" s="176" t="s">
        <v>113</v>
      </c>
      <c r="AV181" s="11" t="s">
        <v>139</v>
      </c>
      <c r="AW181" s="11" t="s">
        <v>31</v>
      </c>
      <c r="AX181" s="11" t="s">
        <v>75</v>
      </c>
      <c r="AY181" s="176" t="s">
        <v>134</v>
      </c>
    </row>
    <row r="182" spans="2:65" s="1" customFormat="1" ht="31.5" customHeight="1">
      <c r="B182" s="123"/>
      <c r="C182" s="153" t="s">
        <v>245</v>
      </c>
      <c r="D182" s="153" t="s">
        <v>135</v>
      </c>
      <c r="E182" s="154" t="s">
        <v>246</v>
      </c>
      <c r="F182" s="241" t="s">
        <v>247</v>
      </c>
      <c r="G182" s="242"/>
      <c r="H182" s="242"/>
      <c r="I182" s="242"/>
      <c r="J182" s="155" t="s">
        <v>155</v>
      </c>
      <c r="K182" s="156">
        <v>0</v>
      </c>
      <c r="L182" s="243">
        <v>0</v>
      </c>
      <c r="M182" s="242"/>
      <c r="N182" s="244">
        <f>ROUND(L182*K182,3)</f>
        <v>0</v>
      </c>
      <c r="O182" s="242"/>
      <c r="P182" s="242"/>
      <c r="Q182" s="242"/>
      <c r="R182" s="125"/>
      <c r="T182" s="157" t="s">
        <v>18</v>
      </c>
      <c r="U182" s="41" t="s">
        <v>42</v>
      </c>
      <c r="V182" s="33"/>
      <c r="W182" s="158">
        <f>V182*K182</f>
        <v>0</v>
      </c>
      <c r="X182" s="158">
        <v>0</v>
      </c>
      <c r="Y182" s="158">
        <f>X182*K182</f>
        <v>0</v>
      </c>
      <c r="Z182" s="158">
        <v>0</v>
      </c>
      <c r="AA182" s="159">
        <f>Z182*K182</f>
        <v>0</v>
      </c>
      <c r="AR182" s="15" t="s">
        <v>139</v>
      </c>
      <c r="AT182" s="15" t="s">
        <v>135</v>
      </c>
      <c r="AU182" s="15" t="s">
        <v>113</v>
      </c>
      <c r="AY182" s="15" t="s">
        <v>134</v>
      </c>
      <c r="BE182" s="98">
        <f>IF(U182="základná",N182,0)</f>
        <v>0</v>
      </c>
      <c r="BF182" s="98">
        <f>IF(U182="znížená",N182,0)</f>
        <v>0</v>
      </c>
      <c r="BG182" s="98">
        <f>IF(U182="zákl. prenesená",N182,0)</f>
        <v>0</v>
      </c>
      <c r="BH182" s="98">
        <f>IF(U182="zníž. prenesená",N182,0)</f>
        <v>0</v>
      </c>
      <c r="BI182" s="98">
        <f>IF(U182="nulová",N182,0)</f>
        <v>0</v>
      </c>
      <c r="BJ182" s="15" t="s">
        <v>113</v>
      </c>
      <c r="BK182" s="160">
        <f>ROUND(L182*K182,3)</f>
        <v>0</v>
      </c>
      <c r="BL182" s="15" t="s">
        <v>139</v>
      </c>
      <c r="BM182" s="15" t="s">
        <v>248</v>
      </c>
    </row>
    <row r="183" spans="2:51" s="10" customFormat="1" ht="31.5" customHeight="1">
      <c r="B183" s="161"/>
      <c r="C183" s="162"/>
      <c r="D183" s="162"/>
      <c r="E183" s="163" t="s">
        <v>18</v>
      </c>
      <c r="F183" s="239" t="s">
        <v>249</v>
      </c>
      <c r="G183" s="240"/>
      <c r="H183" s="240"/>
      <c r="I183" s="240"/>
      <c r="J183" s="162"/>
      <c r="K183" s="164">
        <v>0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150</v>
      </c>
      <c r="AU183" s="168" t="s">
        <v>113</v>
      </c>
      <c r="AV183" s="10" t="s">
        <v>113</v>
      </c>
      <c r="AW183" s="10" t="s">
        <v>31</v>
      </c>
      <c r="AX183" s="10" t="s">
        <v>82</v>
      </c>
      <c r="AY183" s="168" t="s">
        <v>134</v>
      </c>
    </row>
    <row r="184" spans="2:51" s="11" customFormat="1" ht="22.5" customHeight="1">
      <c r="B184" s="169"/>
      <c r="C184" s="170"/>
      <c r="D184" s="170"/>
      <c r="E184" s="171" t="s">
        <v>18</v>
      </c>
      <c r="F184" s="233" t="s">
        <v>151</v>
      </c>
      <c r="G184" s="234"/>
      <c r="H184" s="234"/>
      <c r="I184" s="234"/>
      <c r="J184" s="170"/>
      <c r="K184" s="172">
        <v>0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150</v>
      </c>
      <c r="AU184" s="176" t="s">
        <v>113</v>
      </c>
      <c r="AV184" s="11" t="s">
        <v>139</v>
      </c>
      <c r="AW184" s="11" t="s">
        <v>31</v>
      </c>
      <c r="AX184" s="11" t="s">
        <v>75</v>
      </c>
      <c r="AY184" s="176" t="s">
        <v>134</v>
      </c>
    </row>
    <row r="185" spans="2:63" s="9" customFormat="1" ht="36.75" customHeight="1">
      <c r="B185" s="142"/>
      <c r="C185" s="143"/>
      <c r="D185" s="144" t="s">
        <v>106</v>
      </c>
      <c r="E185" s="144"/>
      <c r="F185" s="144"/>
      <c r="G185" s="144"/>
      <c r="H185" s="144"/>
      <c r="I185" s="144"/>
      <c r="J185" s="144"/>
      <c r="K185" s="144"/>
      <c r="L185" s="144"/>
      <c r="M185" s="144"/>
      <c r="N185" s="230">
        <f>BK185</f>
        <v>0</v>
      </c>
      <c r="O185" s="231"/>
      <c r="P185" s="231"/>
      <c r="Q185" s="231"/>
      <c r="R185" s="145"/>
      <c r="T185" s="146"/>
      <c r="U185" s="143"/>
      <c r="V185" s="143"/>
      <c r="W185" s="147">
        <f>W186+W193+W206</f>
        <v>0</v>
      </c>
      <c r="X185" s="143"/>
      <c r="Y185" s="147">
        <f>Y186+Y193+Y206</f>
        <v>0.00486</v>
      </c>
      <c r="Z185" s="143"/>
      <c r="AA185" s="148">
        <f>AA186+AA193+AA206</f>
        <v>17.76482628</v>
      </c>
      <c r="AR185" s="149" t="s">
        <v>113</v>
      </c>
      <c r="AT185" s="150" t="s">
        <v>74</v>
      </c>
      <c r="AU185" s="150" t="s">
        <v>75</v>
      </c>
      <c r="AY185" s="149" t="s">
        <v>134</v>
      </c>
      <c r="BK185" s="151">
        <f>BK186+BK193+BK206</f>
        <v>0</v>
      </c>
    </row>
    <row r="186" spans="2:63" s="9" customFormat="1" ht="19.5" customHeight="1">
      <c r="B186" s="142"/>
      <c r="C186" s="143"/>
      <c r="D186" s="152" t="s">
        <v>107</v>
      </c>
      <c r="E186" s="152"/>
      <c r="F186" s="152"/>
      <c r="G186" s="152"/>
      <c r="H186" s="152"/>
      <c r="I186" s="152"/>
      <c r="J186" s="152"/>
      <c r="K186" s="152"/>
      <c r="L186" s="152"/>
      <c r="M186" s="152"/>
      <c r="N186" s="237">
        <f>BK186</f>
        <v>0</v>
      </c>
      <c r="O186" s="238"/>
      <c r="P186" s="238"/>
      <c r="Q186" s="238"/>
      <c r="R186" s="145"/>
      <c r="T186" s="146"/>
      <c r="U186" s="143"/>
      <c r="V186" s="143"/>
      <c r="W186" s="147">
        <f>SUM(W187:W192)</f>
        <v>0</v>
      </c>
      <c r="X186" s="143"/>
      <c r="Y186" s="147">
        <f>SUM(Y187:Y192)</f>
        <v>0</v>
      </c>
      <c r="Z186" s="143"/>
      <c r="AA186" s="148">
        <f>SUM(AA187:AA192)</f>
        <v>8.760464</v>
      </c>
      <c r="AR186" s="149" t="s">
        <v>113</v>
      </c>
      <c r="AT186" s="150" t="s">
        <v>74</v>
      </c>
      <c r="AU186" s="150" t="s">
        <v>82</v>
      </c>
      <c r="AY186" s="149" t="s">
        <v>134</v>
      </c>
      <c r="BK186" s="151">
        <f>SUM(BK187:BK192)</f>
        <v>0</v>
      </c>
    </row>
    <row r="187" spans="2:65" s="1" customFormat="1" ht="44.25" customHeight="1">
      <c r="B187" s="123"/>
      <c r="C187" s="153" t="s">
        <v>250</v>
      </c>
      <c r="D187" s="153" t="s">
        <v>135</v>
      </c>
      <c r="E187" s="154" t="s">
        <v>251</v>
      </c>
      <c r="F187" s="241" t="s">
        <v>252</v>
      </c>
      <c r="G187" s="242"/>
      <c r="H187" s="242"/>
      <c r="I187" s="242"/>
      <c r="J187" s="155" t="s">
        <v>253</v>
      </c>
      <c r="K187" s="156">
        <v>190</v>
      </c>
      <c r="L187" s="243">
        <v>0</v>
      </c>
      <c r="M187" s="242"/>
      <c r="N187" s="244">
        <f>ROUND(L187*K187,3)</f>
        <v>0</v>
      </c>
      <c r="O187" s="242"/>
      <c r="P187" s="242"/>
      <c r="Q187" s="242"/>
      <c r="R187" s="125"/>
      <c r="T187" s="157" t="s">
        <v>18</v>
      </c>
      <c r="U187" s="41" t="s">
        <v>42</v>
      </c>
      <c r="V187" s="33"/>
      <c r="W187" s="158">
        <f>V187*K187</f>
        <v>0</v>
      </c>
      <c r="X187" s="158">
        <v>0</v>
      </c>
      <c r="Y187" s="158">
        <f>X187*K187</f>
        <v>0</v>
      </c>
      <c r="Z187" s="158">
        <v>0.032</v>
      </c>
      <c r="AA187" s="159">
        <f>Z187*K187</f>
        <v>6.08</v>
      </c>
      <c r="AR187" s="15" t="s">
        <v>213</v>
      </c>
      <c r="AT187" s="15" t="s">
        <v>135</v>
      </c>
      <c r="AU187" s="15" t="s">
        <v>113</v>
      </c>
      <c r="AY187" s="15" t="s">
        <v>134</v>
      </c>
      <c r="BE187" s="98">
        <f>IF(U187="základná",N187,0)</f>
        <v>0</v>
      </c>
      <c r="BF187" s="98">
        <f>IF(U187="znížená",N187,0)</f>
        <v>0</v>
      </c>
      <c r="BG187" s="98">
        <f>IF(U187="zákl. prenesená",N187,0)</f>
        <v>0</v>
      </c>
      <c r="BH187" s="98">
        <f>IF(U187="zníž. prenesená",N187,0)</f>
        <v>0</v>
      </c>
      <c r="BI187" s="98">
        <f>IF(U187="nulová",N187,0)</f>
        <v>0</v>
      </c>
      <c r="BJ187" s="15" t="s">
        <v>113</v>
      </c>
      <c r="BK187" s="160">
        <f>ROUND(L187*K187,3)</f>
        <v>0</v>
      </c>
      <c r="BL187" s="15" t="s">
        <v>213</v>
      </c>
      <c r="BM187" s="15" t="s">
        <v>254</v>
      </c>
    </row>
    <row r="188" spans="2:51" s="10" customFormat="1" ht="22.5" customHeight="1">
      <c r="B188" s="161"/>
      <c r="C188" s="162"/>
      <c r="D188" s="162"/>
      <c r="E188" s="163" t="s">
        <v>18</v>
      </c>
      <c r="F188" s="239" t="s">
        <v>255</v>
      </c>
      <c r="G188" s="240"/>
      <c r="H188" s="240"/>
      <c r="I188" s="240"/>
      <c r="J188" s="162"/>
      <c r="K188" s="164">
        <v>190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150</v>
      </c>
      <c r="AU188" s="168" t="s">
        <v>113</v>
      </c>
      <c r="AV188" s="10" t="s">
        <v>113</v>
      </c>
      <c r="AW188" s="10" t="s">
        <v>31</v>
      </c>
      <c r="AX188" s="10" t="s">
        <v>75</v>
      </c>
      <c r="AY188" s="168" t="s">
        <v>134</v>
      </c>
    </row>
    <row r="189" spans="2:51" s="11" customFormat="1" ht="22.5" customHeight="1">
      <c r="B189" s="169"/>
      <c r="C189" s="170"/>
      <c r="D189" s="170"/>
      <c r="E189" s="171" t="s">
        <v>18</v>
      </c>
      <c r="F189" s="233" t="s">
        <v>151</v>
      </c>
      <c r="G189" s="234"/>
      <c r="H189" s="234"/>
      <c r="I189" s="234"/>
      <c r="J189" s="170"/>
      <c r="K189" s="172">
        <v>190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150</v>
      </c>
      <c r="AU189" s="176" t="s">
        <v>113</v>
      </c>
      <c r="AV189" s="11" t="s">
        <v>139</v>
      </c>
      <c r="AW189" s="11" t="s">
        <v>31</v>
      </c>
      <c r="AX189" s="11" t="s">
        <v>82</v>
      </c>
      <c r="AY189" s="176" t="s">
        <v>134</v>
      </c>
    </row>
    <row r="190" spans="2:65" s="1" customFormat="1" ht="44.25" customHeight="1">
      <c r="B190" s="123"/>
      <c r="C190" s="153" t="s">
        <v>256</v>
      </c>
      <c r="D190" s="153" t="s">
        <v>135</v>
      </c>
      <c r="E190" s="154" t="s">
        <v>257</v>
      </c>
      <c r="F190" s="241" t="s">
        <v>258</v>
      </c>
      <c r="G190" s="242"/>
      <c r="H190" s="242"/>
      <c r="I190" s="242"/>
      <c r="J190" s="155" t="s">
        <v>138</v>
      </c>
      <c r="K190" s="156">
        <v>167.529</v>
      </c>
      <c r="L190" s="243">
        <v>0</v>
      </c>
      <c r="M190" s="242"/>
      <c r="N190" s="244">
        <f>ROUND(L190*K190,3)</f>
        <v>0</v>
      </c>
      <c r="O190" s="242"/>
      <c r="P190" s="242"/>
      <c r="Q190" s="242"/>
      <c r="R190" s="125"/>
      <c r="T190" s="157" t="s">
        <v>18</v>
      </c>
      <c r="U190" s="41" t="s">
        <v>42</v>
      </c>
      <c r="V190" s="33"/>
      <c r="W190" s="158">
        <f>V190*K190</f>
        <v>0</v>
      </c>
      <c r="X190" s="158">
        <v>0</v>
      </c>
      <c r="Y190" s="158">
        <f>X190*K190</f>
        <v>0</v>
      </c>
      <c r="Z190" s="158">
        <v>0.016</v>
      </c>
      <c r="AA190" s="159">
        <f>Z190*K190</f>
        <v>2.680464</v>
      </c>
      <c r="AR190" s="15" t="s">
        <v>213</v>
      </c>
      <c r="AT190" s="15" t="s">
        <v>135</v>
      </c>
      <c r="AU190" s="15" t="s">
        <v>113</v>
      </c>
      <c r="AY190" s="15" t="s">
        <v>134</v>
      </c>
      <c r="BE190" s="98">
        <f>IF(U190="základná",N190,0)</f>
        <v>0</v>
      </c>
      <c r="BF190" s="98">
        <f>IF(U190="znížená",N190,0)</f>
        <v>0</v>
      </c>
      <c r="BG190" s="98">
        <f>IF(U190="zákl. prenesená",N190,0)</f>
        <v>0</v>
      </c>
      <c r="BH190" s="98">
        <f>IF(U190="zníž. prenesená",N190,0)</f>
        <v>0</v>
      </c>
      <c r="BI190" s="98">
        <f>IF(U190="nulová",N190,0)</f>
        <v>0</v>
      </c>
      <c r="BJ190" s="15" t="s">
        <v>113</v>
      </c>
      <c r="BK190" s="160">
        <f>ROUND(L190*K190,3)</f>
        <v>0</v>
      </c>
      <c r="BL190" s="15" t="s">
        <v>213</v>
      </c>
      <c r="BM190" s="15" t="s">
        <v>259</v>
      </c>
    </row>
    <row r="191" spans="2:51" s="10" customFormat="1" ht="22.5" customHeight="1">
      <c r="B191" s="161"/>
      <c r="C191" s="162"/>
      <c r="D191" s="162"/>
      <c r="E191" s="163" t="s">
        <v>18</v>
      </c>
      <c r="F191" s="239" t="s">
        <v>260</v>
      </c>
      <c r="G191" s="240"/>
      <c r="H191" s="240"/>
      <c r="I191" s="240"/>
      <c r="J191" s="162"/>
      <c r="K191" s="164">
        <v>167.529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150</v>
      </c>
      <c r="AU191" s="168" t="s">
        <v>113</v>
      </c>
      <c r="AV191" s="10" t="s">
        <v>113</v>
      </c>
      <c r="AW191" s="10" t="s">
        <v>31</v>
      </c>
      <c r="AX191" s="10" t="s">
        <v>75</v>
      </c>
      <c r="AY191" s="168" t="s">
        <v>134</v>
      </c>
    </row>
    <row r="192" spans="2:51" s="11" customFormat="1" ht="22.5" customHeight="1">
      <c r="B192" s="169"/>
      <c r="C192" s="170"/>
      <c r="D192" s="170"/>
      <c r="E192" s="171" t="s">
        <v>18</v>
      </c>
      <c r="F192" s="233" t="s">
        <v>151</v>
      </c>
      <c r="G192" s="234"/>
      <c r="H192" s="234"/>
      <c r="I192" s="234"/>
      <c r="J192" s="170"/>
      <c r="K192" s="172">
        <v>167.529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150</v>
      </c>
      <c r="AU192" s="176" t="s">
        <v>113</v>
      </c>
      <c r="AV192" s="11" t="s">
        <v>139</v>
      </c>
      <c r="AW192" s="11" t="s">
        <v>31</v>
      </c>
      <c r="AX192" s="11" t="s">
        <v>82</v>
      </c>
      <c r="AY192" s="176" t="s">
        <v>134</v>
      </c>
    </row>
    <row r="193" spans="2:63" s="9" customFormat="1" ht="29.25" customHeight="1">
      <c r="B193" s="142"/>
      <c r="C193" s="143"/>
      <c r="D193" s="152" t="s">
        <v>108</v>
      </c>
      <c r="E193" s="152"/>
      <c r="F193" s="152"/>
      <c r="G193" s="152"/>
      <c r="H193" s="152"/>
      <c r="I193" s="152"/>
      <c r="J193" s="152"/>
      <c r="K193" s="152"/>
      <c r="L193" s="152"/>
      <c r="M193" s="152"/>
      <c r="N193" s="237">
        <f>BK193</f>
        <v>0</v>
      </c>
      <c r="O193" s="238"/>
      <c r="P193" s="238"/>
      <c r="Q193" s="238"/>
      <c r="R193" s="145"/>
      <c r="T193" s="146"/>
      <c r="U193" s="143"/>
      <c r="V193" s="143"/>
      <c r="W193" s="147">
        <f>SUM(W194:W205)</f>
        <v>0</v>
      </c>
      <c r="X193" s="143"/>
      <c r="Y193" s="147">
        <f>SUM(Y194:Y205)</f>
        <v>0</v>
      </c>
      <c r="Z193" s="143"/>
      <c r="AA193" s="148">
        <f>SUM(AA194:AA205)</f>
        <v>1.5766422799999997</v>
      </c>
      <c r="AR193" s="149" t="s">
        <v>113</v>
      </c>
      <c r="AT193" s="150" t="s">
        <v>74</v>
      </c>
      <c r="AU193" s="150" t="s">
        <v>82</v>
      </c>
      <c r="AY193" s="149" t="s">
        <v>134</v>
      </c>
      <c r="BK193" s="151">
        <f>SUM(BK194:BK205)</f>
        <v>0</v>
      </c>
    </row>
    <row r="194" spans="2:65" s="1" customFormat="1" ht="31.5" customHeight="1">
      <c r="B194" s="123"/>
      <c r="C194" s="153" t="s">
        <v>261</v>
      </c>
      <c r="D194" s="153" t="s">
        <v>135</v>
      </c>
      <c r="E194" s="154" t="s">
        <v>262</v>
      </c>
      <c r="F194" s="241" t="s">
        <v>263</v>
      </c>
      <c r="G194" s="242"/>
      <c r="H194" s="242"/>
      <c r="I194" s="242"/>
      <c r="J194" s="155" t="s">
        <v>138</v>
      </c>
      <c r="K194" s="156">
        <v>167.529</v>
      </c>
      <c r="L194" s="243">
        <v>0</v>
      </c>
      <c r="M194" s="242"/>
      <c r="N194" s="244">
        <f>ROUND(L194*K194,3)</f>
        <v>0</v>
      </c>
      <c r="O194" s="242"/>
      <c r="P194" s="242"/>
      <c r="Q194" s="242"/>
      <c r="R194" s="125"/>
      <c r="T194" s="157" t="s">
        <v>18</v>
      </c>
      <c r="U194" s="41" t="s">
        <v>42</v>
      </c>
      <c r="V194" s="33"/>
      <c r="W194" s="158">
        <f>V194*K194</f>
        <v>0</v>
      </c>
      <c r="X194" s="158">
        <v>0</v>
      </c>
      <c r="Y194" s="158">
        <f>X194*K194</f>
        <v>0</v>
      </c>
      <c r="Z194" s="158">
        <v>0.00732</v>
      </c>
      <c r="AA194" s="159">
        <f>Z194*K194</f>
        <v>1.22631228</v>
      </c>
      <c r="AR194" s="15" t="s">
        <v>213</v>
      </c>
      <c r="AT194" s="15" t="s">
        <v>135</v>
      </c>
      <c r="AU194" s="15" t="s">
        <v>113</v>
      </c>
      <c r="AY194" s="15" t="s">
        <v>134</v>
      </c>
      <c r="BE194" s="98">
        <f>IF(U194="základná",N194,0)</f>
        <v>0</v>
      </c>
      <c r="BF194" s="98">
        <f>IF(U194="znížená",N194,0)</f>
        <v>0</v>
      </c>
      <c r="BG194" s="98">
        <f>IF(U194="zákl. prenesená",N194,0)</f>
        <v>0</v>
      </c>
      <c r="BH194" s="98">
        <f>IF(U194="zníž. prenesená",N194,0)</f>
        <v>0</v>
      </c>
      <c r="BI194" s="98">
        <f>IF(U194="nulová",N194,0)</f>
        <v>0</v>
      </c>
      <c r="BJ194" s="15" t="s">
        <v>113</v>
      </c>
      <c r="BK194" s="160">
        <f>ROUND(L194*K194,3)</f>
        <v>0</v>
      </c>
      <c r="BL194" s="15" t="s">
        <v>213</v>
      </c>
      <c r="BM194" s="15" t="s">
        <v>264</v>
      </c>
    </row>
    <row r="195" spans="2:51" s="10" customFormat="1" ht="22.5" customHeight="1">
      <c r="B195" s="161"/>
      <c r="C195" s="162"/>
      <c r="D195" s="162"/>
      <c r="E195" s="163" t="s">
        <v>18</v>
      </c>
      <c r="F195" s="239" t="s">
        <v>265</v>
      </c>
      <c r="G195" s="240"/>
      <c r="H195" s="240"/>
      <c r="I195" s="240"/>
      <c r="J195" s="162"/>
      <c r="K195" s="164">
        <v>167.529</v>
      </c>
      <c r="L195" s="162"/>
      <c r="M195" s="162"/>
      <c r="N195" s="162"/>
      <c r="O195" s="162"/>
      <c r="P195" s="162"/>
      <c r="Q195" s="162"/>
      <c r="R195" s="165"/>
      <c r="T195" s="166"/>
      <c r="U195" s="162"/>
      <c r="V195" s="162"/>
      <c r="W195" s="162"/>
      <c r="X195" s="162"/>
      <c r="Y195" s="162"/>
      <c r="Z195" s="162"/>
      <c r="AA195" s="167"/>
      <c r="AT195" s="168" t="s">
        <v>150</v>
      </c>
      <c r="AU195" s="168" t="s">
        <v>113</v>
      </c>
      <c r="AV195" s="10" t="s">
        <v>113</v>
      </c>
      <c r="AW195" s="10" t="s">
        <v>31</v>
      </c>
      <c r="AX195" s="10" t="s">
        <v>75</v>
      </c>
      <c r="AY195" s="168" t="s">
        <v>134</v>
      </c>
    </row>
    <row r="196" spans="2:51" s="11" customFormat="1" ht="22.5" customHeight="1">
      <c r="B196" s="169"/>
      <c r="C196" s="170"/>
      <c r="D196" s="170"/>
      <c r="E196" s="171" t="s">
        <v>18</v>
      </c>
      <c r="F196" s="233" t="s">
        <v>151</v>
      </c>
      <c r="G196" s="234"/>
      <c r="H196" s="234"/>
      <c r="I196" s="234"/>
      <c r="J196" s="170"/>
      <c r="K196" s="172">
        <v>167.529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150</v>
      </c>
      <c r="AU196" s="176" t="s">
        <v>113</v>
      </c>
      <c r="AV196" s="11" t="s">
        <v>139</v>
      </c>
      <c r="AW196" s="11" t="s">
        <v>31</v>
      </c>
      <c r="AX196" s="11" t="s">
        <v>82</v>
      </c>
      <c r="AY196" s="176" t="s">
        <v>134</v>
      </c>
    </row>
    <row r="197" spans="2:65" s="1" customFormat="1" ht="44.25" customHeight="1">
      <c r="B197" s="123"/>
      <c r="C197" s="153" t="s">
        <v>266</v>
      </c>
      <c r="D197" s="153" t="s">
        <v>135</v>
      </c>
      <c r="E197" s="154" t="s">
        <v>267</v>
      </c>
      <c r="F197" s="241" t="s">
        <v>268</v>
      </c>
      <c r="G197" s="242"/>
      <c r="H197" s="242"/>
      <c r="I197" s="242"/>
      <c r="J197" s="155" t="s">
        <v>253</v>
      </c>
      <c r="K197" s="156">
        <v>33</v>
      </c>
      <c r="L197" s="243">
        <v>0</v>
      </c>
      <c r="M197" s="242"/>
      <c r="N197" s="244">
        <f>ROUND(L197*K197,3)</f>
        <v>0</v>
      </c>
      <c r="O197" s="242"/>
      <c r="P197" s="242"/>
      <c r="Q197" s="242"/>
      <c r="R197" s="125"/>
      <c r="T197" s="157" t="s">
        <v>18</v>
      </c>
      <c r="U197" s="41" t="s">
        <v>42</v>
      </c>
      <c r="V197" s="33"/>
      <c r="W197" s="158">
        <f>V197*K197</f>
        <v>0</v>
      </c>
      <c r="X197" s="158">
        <v>0</v>
      </c>
      <c r="Y197" s="158">
        <f>X197*K197</f>
        <v>0</v>
      </c>
      <c r="Z197" s="158">
        <v>0.00347</v>
      </c>
      <c r="AA197" s="159">
        <f>Z197*K197</f>
        <v>0.11451</v>
      </c>
      <c r="AR197" s="15" t="s">
        <v>213</v>
      </c>
      <c r="AT197" s="15" t="s">
        <v>135</v>
      </c>
      <c r="AU197" s="15" t="s">
        <v>113</v>
      </c>
      <c r="AY197" s="15" t="s">
        <v>134</v>
      </c>
      <c r="BE197" s="98">
        <f>IF(U197="základná",N197,0)</f>
        <v>0</v>
      </c>
      <c r="BF197" s="98">
        <f>IF(U197="znížená",N197,0)</f>
        <v>0</v>
      </c>
      <c r="BG197" s="98">
        <f>IF(U197="zákl. prenesená",N197,0)</f>
        <v>0</v>
      </c>
      <c r="BH197" s="98">
        <f>IF(U197="zníž. prenesená",N197,0)</f>
        <v>0</v>
      </c>
      <c r="BI197" s="98">
        <f>IF(U197="nulová",N197,0)</f>
        <v>0</v>
      </c>
      <c r="BJ197" s="15" t="s">
        <v>113</v>
      </c>
      <c r="BK197" s="160">
        <f>ROUND(L197*K197,3)</f>
        <v>0</v>
      </c>
      <c r="BL197" s="15" t="s">
        <v>213</v>
      </c>
      <c r="BM197" s="15" t="s">
        <v>269</v>
      </c>
    </row>
    <row r="198" spans="2:51" s="10" customFormat="1" ht="22.5" customHeight="1">
      <c r="B198" s="161"/>
      <c r="C198" s="162"/>
      <c r="D198" s="162"/>
      <c r="E198" s="163" t="s">
        <v>18</v>
      </c>
      <c r="F198" s="239" t="s">
        <v>270</v>
      </c>
      <c r="G198" s="240"/>
      <c r="H198" s="240"/>
      <c r="I198" s="240"/>
      <c r="J198" s="162"/>
      <c r="K198" s="164">
        <v>33</v>
      </c>
      <c r="L198" s="162"/>
      <c r="M198" s="162"/>
      <c r="N198" s="162"/>
      <c r="O198" s="162"/>
      <c r="P198" s="162"/>
      <c r="Q198" s="162"/>
      <c r="R198" s="165"/>
      <c r="T198" s="166"/>
      <c r="U198" s="162"/>
      <c r="V198" s="162"/>
      <c r="W198" s="162"/>
      <c r="X198" s="162"/>
      <c r="Y198" s="162"/>
      <c r="Z198" s="162"/>
      <c r="AA198" s="167"/>
      <c r="AT198" s="168" t="s">
        <v>150</v>
      </c>
      <c r="AU198" s="168" t="s">
        <v>113</v>
      </c>
      <c r="AV198" s="10" t="s">
        <v>113</v>
      </c>
      <c r="AW198" s="10" t="s">
        <v>31</v>
      </c>
      <c r="AX198" s="10" t="s">
        <v>75</v>
      </c>
      <c r="AY198" s="168" t="s">
        <v>134</v>
      </c>
    </row>
    <row r="199" spans="2:51" s="11" customFormat="1" ht="22.5" customHeight="1">
      <c r="B199" s="169"/>
      <c r="C199" s="170"/>
      <c r="D199" s="170"/>
      <c r="E199" s="171" t="s">
        <v>18</v>
      </c>
      <c r="F199" s="233" t="s">
        <v>151</v>
      </c>
      <c r="G199" s="234"/>
      <c r="H199" s="234"/>
      <c r="I199" s="234"/>
      <c r="J199" s="170"/>
      <c r="K199" s="172">
        <v>33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150</v>
      </c>
      <c r="AU199" s="176" t="s">
        <v>113</v>
      </c>
      <c r="AV199" s="11" t="s">
        <v>139</v>
      </c>
      <c r="AW199" s="11" t="s">
        <v>31</v>
      </c>
      <c r="AX199" s="11" t="s">
        <v>82</v>
      </c>
      <c r="AY199" s="176" t="s">
        <v>134</v>
      </c>
    </row>
    <row r="200" spans="2:65" s="1" customFormat="1" ht="31.5" customHeight="1">
      <c r="B200" s="123"/>
      <c r="C200" s="153" t="s">
        <v>271</v>
      </c>
      <c r="D200" s="153" t="s">
        <v>135</v>
      </c>
      <c r="E200" s="154" t="s">
        <v>272</v>
      </c>
      <c r="F200" s="241" t="s">
        <v>273</v>
      </c>
      <c r="G200" s="242"/>
      <c r="H200" s="242"/>
      <c r="I200" s="242"/>
      <c r="J200" s="155" t="s">
        <v>253</v>
      </c>
      <c r="K200" s="156">
        <v>53</v>
      </c>
      <c r="L200" s="243">
        <v>0</v>
      </c>
      <c r="M200" s="242"/>
      <c r="N200" s="244">
        <f>ROUND(L200*K200,3)</f>
        <v>0</v>
      </c>
      <c r="O200" s="242"/>
      <c r="P200" s="242"/>
      <c r="Q200" s="242"/>
      <c r="R200" s="125"/>
      <c r="T200" s="157" t="s">
        <v>18</v>
      </c>
      <c r="U200" s="41" t="s">
        <v>42</v>
      </c>
      <c r="V200" s="33"/>
      <c r="W200" s="158">
        <f>V200*K200</f>
        <v>0</v>
      </c>
      <c r="X200" s="158">
        <v>0</v>
      </c>
      <c r="Y200" s="158">
        <f>X200*K200</f>
        <v>0</v>
      </c>
      <c r="Z200" s="158">
        <v>0.0023</v>
      </c>
      <c r="AA200" s="159">
        <f>Z200*K200</f>
        <v>0.1219</v>
      </c>
      <c r="AR200" s="15" t="s">
        <v>213</v>
      </c>
      <c r="AT200" s="15" t="s">
        <v>135</v>
      </c>
      <c r="AU200" s="15" t="s">
        <v>113</v>
      </c>
      <c r="AY200" s="15" t="s">
        <v>134</v>
      </c>
      <c r="BE200" s="98">
        <f>IF(U200="základná",N200,0)</f>
        <v>0</v>
      </c>
      <c r="BF200" s="98">
        <f>IF(U200="znížená",N200,0)</f>
        <v>0</v>
      </c>
      <c r="BG200" s="98">
        <f>IF(U200="zákl. prenesená",N200,0)</f>
        <v>0</v>
      </c>
      <c r="BH200" s="98">
        <f>IF(U200="zníž. prenesená",N200,0)</f>
        <v>0</v>
      </c>
      <c r="BI200" s="98">
        <f>IF(U200="nulová",N200,0)</f>
        <v>0</v>
      </c>
      <c r="BJ200" s="15" t="s">
        <v>113</v>
      </c>
      <c r="BK200" s="160">
        <f>ROUND(L200*K200,3)</f>
        <v>0</v>
      </c>
      <c r="BL200" s="15" t="s">
        <v>213</v>
      </c>
      <c r="BM200" s="15" t="s">
        <v>274</v>
      </c>
    </row>
    <row r="201" spans="2:51" s="10" customFormat="1" ht="31.5" customHeight="1">
      <c r="B201" s="161"/>
      <c r="C201" s="162"/>
      <c r="D201" s="162"/>
      <c r="E201" s="163" t="s">
        <v>18</v>
      </c>
      <c r="F201" s="239" t="s">
        <v>275</v>
      </c>
      <c r="G201" s="240"/>
      <c r="H201" s="240"/>
      <c r="I201" s="240"/>
      <c r="J201" s="162"/>
      <c r="K201" s="164">
        <v>53</v>
      </c>
      <c r="L201" s="162"/>
      <c r="M201" s="162"/>
      <c r="N201" s="162"/>
      <c r="O201" s="162"/>
      <c r="P201" s="162"/>
      <c r="Q201" s="162"/>
      <c r="R201" s="165"/>
      <c r="T201" s="166"/>
      <c r="U201" s="162"/>
      <c r="V201" s="162"/>
      <c r="W201" s="162"/>
      <c r="X201" s="162"/>
      <c r="Y201" s="162"/>
      <c r="Z201" s="162"/>
      <c r="AA201" s="167"/>
      <c r="AT201" s="168" t="s">
        <v>150</v>
      </c>
      <c r="AU201" s="168" t="s">
        <v>113</v>
      </c>
      <c r="AV201" s="10" t="s">
        <v>113</v>
      </c>
      <c r="AW201" s="10" t="s">
        <v>31</v>
      </c>
      <c r="AX201" s="10" t="s">
        <v>75</v>
      </c>
      <c r="AY201" s="168" t="s">
        <v>134</v>
      </c>
    </row>
    <row r="202" spans="2:51" s="11" customFormat="1" ht="22.5" customHeight="1">
      <c r="B202" s="169"/>
      <c r="C202" s="170"/>
      <c r="D202" s="170"/>
      <c r="E202" s="171" t="s">
        <v>18</v>
      </c>
      <c r="F202" s="233" t="s">
        <v>151</v>
      </c>
      <c r="G202" s="234"/>
      <c r="H202" s="234"/>
      <c r="I202" s="234"/>
      <c r="J202" s="170"/>
      <c r="K202" s="172">
        <v>53</v>
      </c>
      <c r="L202" s="170"/>
      <c r="M202" s="170"/>
      <c r="N202" s="170"/>
      <c r="O202" s="170"/>
      <c r="P202" s="170"/>
      <c r="Q202" s="170"/>
      <c r="R202" s="173"/>
      <c r="T202" s="174"/>
      <c r="U202" s="170"/>
      <c r="V202" s="170"/>
      <c r="W202" s="170"/>
      <c r="X202" s="170"/>
      <c r="Y202" s="170"/>
      <c r="Z202" s="170"/>
      <c r="AA202" s="175"/>
      <c r="AT202" s="176" t="s">
        <v>150</v>
      </c>
      <c r="AU202" s="176" t="s">
        <v>113</v>
      </c>
      <c r="AV202" s="11" t="s">
        <v>139</v>
      </c>
      <c r="AW202" s="11" t="s">
        <v>31</v>
      </c>
      <c r="AX202" s="11" t="s">
        <v>82</v>
      </c>
      <c r="AY202" s="176" t="s">
        <v>134</v>
      </c>
    </row>
    <row r="203" spans="2:65" s="1" customFormat="1" ht="31.5" customHeight="1">
      <c r="B203" s="123"/>
      <c r="C203" s="153" t="s">
        <v>276</v>
      </c>
      <c r="D203" s="153" t="s">
        <v>135</v>
      </c>
      <c r="E203" s="154" t="s">
        <v>277</v>
      </c>
      <c r="F203" s="241" t="s">
        <v>278</v>
      </c>
      <c r="G203" s="242"/>
      <c r="H203" s="242"/>
      <c r="I203" s="242"/>
      <c r="J203" s="155" t="s">
        <v>253</v>
      </c>
      <c r="K203" s="156">
        <v>32</v>
      </c>
      <c r="L203" s="243">
        <v>0</v>
      </c>
      <c r="M203" s="242"/>
      <c r="N203" s="244">
        <f>ROUND(L203*K203,3)</f>
        <v>0</v>
      </c>
      <c r="O203" s="242"/>
      <c r="P203" s="242"/>
      <c r="Q203" s="242"/>
      <c r="R203" s="125"/>
      <c r="T203" s="157" t="s">
        <v>18</v>
      </c>
      <c r="U203" s="41" t="s">
        <v>42</v>
      </c>
      <c r="V203" s="33"/>
      <c r="W203" s="158">
        <f>V203*K203</f>
        <v>0</v>
      </c>
      <c r="X203" s="158">
        <v>0</v>
      </c>
      <c r="Y203" s="158">
        <f>X203*K203</f>
        <v>0</v>
      </c>
      <c r="Z203" s="158">
        <v>0.00356</v>
      </c>
      <c r="AA203" s="159">
        <f>Z203*K203</f>
        <v>0.11392</v>
      </c>
      <c r="AR203" s="15" t="s">
        <v>213</v>
      </c>
      <c r="AT203" s="15" t="s">
        <v>135</v>
      </c>
      <c r="AU203" s="15" t="s">
        <v>113</v>
      </c>
      <c r="AY203" s="15" t="s">
        <v>134</v>
      </c>
      <c r="BE203" s="98">
        <f>IF(U203="základná",N203,0)</f>
        <v>0</v>
      </c>
      <c r="BF203" s="98">
        <f>IF(U203="znížená",N203,0)</f>
        <v>0</v>
      </c>
      <c r="BG203" s="98">
        <f>IF(U203="zákl. prenesená",N203,0)</f>
        <v>0</v>
      </c>
      <c r="BH203" s="98">
        <f>IF(U203="zníž. prenesená",N203,0)</f>
        <v>0</v>
      </c>
      <c r="BI203" s="98">
        <f>IF(U203="nulová",N203,0)</f>
        <v>0</v>
      </c>
      <c r="BJ203" s="15" t="s">
        <v>113</v>
      </c>
      <c r="BK203" s="160">
        <f>ROUND(L203*K203,3)</f>
        <v>0</v>
      </c>
      <c r="BL203" s="15" t="s">
        <v>213</v>
      </c>
      <c r="BM203" s="15" t="s">
        <v>279</v>
      </c>
    </row>
    <row r="204" spans="2:51" s="10" customFormat="1" ht="22.5" customHeight="1">
      <c r="B204" s="161"/>
      <c r="C204" s="162"/>
      <c r="D204" s="162"/>
      <c r="E204" s="163" t="s">
        <v>18</v>
      </c>
      <c r="F204" s="239" t="s">
        <v>280</v>
      </c>
      <c r="G204" s="240"/>
      <c r="H204" s="240"/>
      <c r="I204" s="240"/>
      <c r="J204" s="162"/>
      <c r="K204" s="164">
        <v>32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150</v>
      </c>
      <c r="AU204" s="168" t="s">
        <v>113</v>
      </c>
      <c r="AV204" s="10" t="s">
        <v>113</v>
      </c>
      <c r="AW204" s="10" t="s">
        <v>31</v>
      </c>
      <c r="AX204" s="10" t="s">
        <v>75</v>
      </c>
      <c r="AY204" s="168" t="s">
        <v>134</v>
      </c>
    </row>
    <row r="205" spans="2:51" s="11" customFormat="1" ht="22.5" customHeight="1">
      <c r="B205" s="169"/>
      <c r="C205" s="170"/>
      <c r="D205" s="170"/>
      <c r="E205" s="171" t="s">
        <v>18</v>
      </c>
      <c r="F205" s="233" t="s">
        <v>151</v>
      </c>
      <c r="G205" s="234"/>
      <c r="H205" s="234"/>
      <c r="I205" s="234"/>
      <c r="J205" s="170"/>
      <c r="K205" s="172">
        <v>32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150</v>
      </c>
      <c r="AU205" s="176" t="s">
        <v>113</v>
      </c>
      <c r="AV205" s="11" t="s">
        <v>139</v>
      </c>
      <c r="AW205" s="11" t="s">
        <v>31</v>
      </c>
      <c r="AX205" s="11" t="s">
        <v>82</v>
      </c>
      <c r="AY205" s="176" t="s">
        <v>134</v>
      </c>
    </row>
    <row r="206" spans="2:63" s="9" customFormat="1" ht="29.25" customHeight="1">
      <c r="B206" s="142"/>
      <c r="C206" s="143"/>
      <c r="D206" s="152" t="s">
        <v>109</v>
      </c>
      <c r="E206" s="152"/>
      <c r="F206" s="152"/>
      <c r="G206" s="152"/>
      <c r="H206" s="152"/>
      <c r="I206" s="152"/>
      <c r="J206" s="152"/>
      <c r="K206" s="152"/>
      <c r="L206" s="152"/>
      <c r="M206" s="152"/>
      <c r="N206" s="237">
        <f>BK206</f>
        <v>0</v>
      </c>
      <c r="O206" s="238"/>
      <c r="P206" s="238"/>
      <c r="Q206" s="238"/>
      <c r="R206" s="145"/>
      <c r="T206" s="146"/>
      <c r="U206" s="143"/>
      <c r="V206" s="143"/>
      <c r="W206" s="147">
        <f>SUM(W207:W212)</f>
        <v>0</v>
      </c>
      <c r="X206" s="143"/>
      <c r="Y206" s="147">
        <f>SUM(Y207:Y212)</f>
        <v>0.00486</v>
      </c>
      <c r="Z206" s="143"/>
      <c r="AA206" s="148">
        <f>SUM(AA207:AA212)</f>
        <v>7.42772</v>
      </c>
      <c r="AR206" s="149" t="s">
        <v>113</v>
      </c>
      <c r="AT206" s="150" t="s">
        <v>74</v>
      </c>
      <c r="AU206" s="150" t="s">
        <v>82</v>
      </c>
      <c r="AY206" s="149" t="s">
        <v>134</v>
      </c>
      <c r="BK206" s="151">
        <f>SUM(BK207:BK212)</f>
        <v>0</v>
      </c>
    </row>
    <row r="207" spans="2:65" s="1" customFormat="1" ht="44.25" customHeight="1">
      <c r="B207" s="123"/>
      <c r="C207" s="153" t="s">
        <v>281</v>
      </c>
      <c r="D207" s="153" t="s">
        <v>135</v>
      </c>
      <c r="E207" s="154" t="s">
        <v>282</v>
      </c>
      <c r="F207" s="241" t="s">
        <v>283</v>
      </c>
      <c r="G207" s="242"/>
      <c r="H207" s="242"/>
      <c r="I207" s="242"/>
      <c r="J207" s="155" t="s">
        <v>284</v>
      </c>
      <c r="K207" s="156">
        <v>81</v>
      </c>
      <c r="L207" s="243">
        <v>0</v>
      </c>
      <c r="M207" s="242"/>
      <c r="N207" s="244">
        <f>ROUND(L207*K207,3)</f>
        <v>0</v>
      </c>
      <c r="O207" s="242"/>
      <c r="P207" s="242"/>
      <c r="Q207" s="242"/>
      <c r="R207" s="125"/>
      <c r="T207" s="157" t="s">
        <v>18</v>
      </c>
      <c r="U207" s="41" t="s">
        <v>42</v>
      </c>
      <c r="V207" s="33"/>
      <c r="W207" s="158">
        <f>V207*K207</f>
        <v>0</v>
      </c>
      <c r="X207" s="158">
        <v>6E-05</v>
      </c>
      <c r="Y207" s="158">
        <f>X207*K207</f>
        <v>0.00486</v>
      </c>
      <c r="Z207" s="158">
        <v>0.001</v>
      </c>
      <c r="AA207" s="159">
        <f>Z207*K207</f>
        <v>0.081</v>
      </c>
      <c r="AR207" s="15" t="s">
        <v>213</v>
      </c>
      <c r="AT207" s="15" t="s">
        <v>135</v>
      </c>
      <c r="AU207" s="15" t="s">
        <v>113</v>
      </c>
      <c r="AY207" s="15" t="s">
        <v>134</v>
      </c>
      <c r="BE207" s="98">
        <f>IF(U207="základná",N207,0)</f>
        <v>0</v>
      </c>
      <c r="BF207" s="98">
        <f>IF(U207="znížená",N207,0)</f>
        <v>0</v>
      </c>
      <c r="BG207" s="98">
        <f>IF(U207="zákl. prenesená",N207,0)</f>
        <v>0</v>
      </c>
      <c r="BH207" s="98">
        <f>IF(U207="zníž. prenesená",N207,0)</f>
        <v>0</v>
      </c>
      <c r="BI207" s="98">
        <f>IF(U207="nulová",N207,0)</f>
        <v>0</v>
      </c>
      <c r="BJ207" s="15" t="s">
        <v>113</v>
      </c>
      <c r="BK207" s="160">
        <f>ROUND(L207*K207,3)</f>
        <v>0</v>
      </c>
      <c r="BL207" s="15" t="s">
        <v>213</v>
      </c>
      <c r="BM207" s="15" t="s">
        <v>285</v>
      </c>
    </row>
    <row r="208" spans="2:51" s="10" customFormat="1" ht="22.5" customHeight="1">
      <c r="B208" s="161"/>
      <c r="C208" s="162"/>
      <c r="D208" s="162"/>
      <c r="E208" s="163" t="s">
        <v>18</v>
      </c>
      <c r="F208" s="239" t="s">
        <v>286</v>
      </c>
      <c r="G208" s="240"/>
      <c r="H208" s="240"/>
      <c r="I208" s="240"/>
      <c r="J208" s="162"/>
      <c r="K208" s="164">
        <v>81</v>
      </c>
      <c r="L208" s="162"/>
      <c r="M208" s="162"/>
      <c r="N208" s="162"/>
      <c r="O208" s="162"/>
      <c r="P208" s="162"/>
      <c r="Q208" s="162"/>
      <c r="R208" s="165"/>
      <c r="T208" s="166"/>
      <c r="U208" s="162"/>
      <c r="V208" s="162"/>
      <c r="W208" s="162"/>
      <c r="X208" s="162"/>
      <c r="Y208" s="162"/>
      <c r="Z208" s="162"/>
      <c r="AA208" s="167"/>
      <c r="AT208" s="168" t="s">
        <v>150</v>
      </c>
      <c r="AU208" s="168" t="s">
        <v>113</v>
      </c>
      <c r="AV208" s="10" t="s">
        <v>113</v>
      </c>
      <c r="AW208" s="10" t="s">
        <v>31</v>
      </c>
      <c r="AX208" s="10" t="s">
        <v>75</v>
      </c>
      <c r="AY208" s="168" t="s">
        <v>134</v>
      </c>
    </row>
    <row r="209" spans="2:51" s="11" customFormat="1" ht="22.5" customHeight="1">
      <c r="B209" s="169"/>
      <c r="C209" s="170"/>
      <c r="D209" s="170"/>
      <c r="E209" s="171" t="s">
        <v>18</v>
      </c>
      <c r="F209" s="233" t="s">
        <v>151</v>
      </c>
      <c r="G209" s="234"/>
      <c r="H209" s="234"/>
      <c r="I209" s="234"/>
      <c r="J209" s="170"/>
      <c r="K209" s="172">
        <v>81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150</v>
      </c>
      <c r="AU209" s="176" t="s">
        <v>113</v>
      </c>
      <c r="AV209" s="11" t="s">
        <v>139</v>
      </c>
      <c r="AW209" s="11" t="s">
        <v>31</v>
      </c>
      <c r="AX209" s="11" t="s">
        <v>82</v>
      </c>
      <c r="AY209" s="176" t="s">
        <v>134</v>
      </c>
    </row>
    <row r="210" spans="2:65" s="1" customFormat="1" ht="44.25" customHeight="1">
      <c r="B210" s="123"/>
      <c r="C210" s="153" t="s">
        <v>287</v>
      </c>
      <c r="D210" s="153" t="s">
        <v>135</v>
      </c>
      <c r="E210" s="154" t="s">
        <v>288</v>
      </c>
      <c r="F210" s="241" t="s">
        <v>289</v>
      </c>
      <c r="G210" s="242"/>
      <c r="H210" s="242"/>
      <c r="I210" s="242"/>
      <c r="J210" s="155" t="s">
        <v>155</v>
      </c>
      <c r="K210" s="156">
        <v>5.84</v>
      </c>
      <c r="L210" s="243">
        <v>0</v>
      </c>
      <c r="M210" s="242"/>
      <c r="N210" s="244">
        <f>ROUND(L210*K210,3)</f>
        <v>0</v>
      </c>
      <c r="O210" s="242"/>
      <c r="P210" s="242"/>
      <c r="Q210" s="242"/>
      <c r="R210" s="125"/>
      <c r="T210" s="157" t="s">
        <v>18</v>
      </c>
      <c r="U210" s="41" t="s">
        <v>42</v>
      </c>
      <c r="V210" s="33"/>
      <c r="W210" s="158">
        <f>V210*K210</f>
        <v>0</v>
      </c>
      <c r="X210" s="158">
        <v>0</v>
      </c>
      <c r="Y210" s="158">
        <f>X210*K210</f>
        <v>0</v>
      </c>
      <c r="Z210" s="158">
        <v>1.258</v>
      </c>
      <c r="AA210" s="159">
        <f>Z210*K210</f>
        <v>7.3467199999999995</v>
      </c>
      <c r="AR210" s="15" t="s">
        <v>139</v>
      </c>
      <c r="AT210" s="15" t="s">
        <v>135</v>
      </c>
      <c r="AU210" s="15" t="s">
        <v>113</v>
      </c>
      <c r="AY210" s="15" t="s">
        <v>134</v>
      </c>
      <c r="BE210" s="98">
        <f>IF(U210="základná",N210,0)</f>
        <v>0</v>
      </c>
      <c r="BF210" s="98">
        <f>IF(U210="znížená",N210,0)</f>
        <v>0</v>
      </c>
      <c r="BG210" s="98">
        <f>IF(U210="zákl. prenesená",N210,0)</f>
        <v>0</v>
      </c>
      <c r="BH210" s="98">
        <f>IF(U210="zníž. prenesená",N210,0)</f>
        <v>0</v>
      </c>
      <c r="BI210" s="98">
        <f>IF(U210="nulová",N210,0)</f>
        <v>0</v>
      </c>
      <c r="BJ210" s="15" t="s">
        <v>113</v>
      </c>
      <c r="BK210" s="160">
        <f>ROUND(L210*K210,3)</f>
        <v>0</v>
      </c>
      <c r="BL210" s="15" t="s">
        <v>139</v>
      </c>
      <c r="BM210" s="15" t="s">
        <v>290</v>
      </c>
    </row>
    <row r="211" spans="2:51" s="10" customFormat="1" ht="22.5" customHeight="1">
      <c r="B211" s="161"/>
      <c r="C211" s="162"/>
      <c r="D211" s="162"/>
      <c r="E211" s="163" t="s">
        <v>18</v>
      </c>
      <c r="F211" s="239" t="s">
        <v>291</v>
      </c>
      <c r="G211" s="240"/>
      <c r="H211" s="240"/>
      <c r="I211" s="240"/>
      <c r="J211" s="162"/>
      <c r="K211" s="164">
        <v>5.84</v>
      </c>
      <c r="L211" s="162"/>
      <c r="M211" s="162"/>
      <c r="N211" s="162"/>
      <c r="O211" s="162"/>
      <c r="P211" s="162"/>
      <c r="Q211" s="162"/>
      <c r="R211" s="165"/>
      <c r="T211" s="166"/>
      <c r="U211" s="162"/>
      <c r="V211" s="162"/>
      <c r="W211" s="162"/>
      <c r="X211" s="162"/>
      <c r="Y211" s="162"/>
      <c r="Z211" s="162"/>
      <c r="AA211" s="167"/>
      <c r="AT211" s="168" t="s">
        <v>150</v>
      </c>
      <c r="AU211" s="168" t="s">
        <v>113</v>
      </c>
      <c r="AV211" s="10" t="s">
        <v>113</v>
      </c>
      <c r="AW211" s="10" t="s">
        <v>31</v>
      </c>
      <c r="AX211" s="10" t="s">
        <v>75</v>
      </c>
      <c r="AY211" s="168" t="s">
        <v>134</v>
      </c>
    </row>
    <row r="212" spans="2:51" s="11" customFormat="1" ht="22.5" customHeight="1">
      <c r="B212" s="169"/>
      <c r="C212" s="170"/>
      <c r="D212" s="170"/>
      <c r="E212" s="171" t="s">
        <v>18</v>
      </c>
      <c r="F212" s="233" t="s">
        <v>151</v>
      </c>
      <c r="G212" s="234"/>
      <c r="H212" s="234"/>
      <c r="I212" s="234"/>
      <c r="J212" s="170"/>
      <c r="K212" s="172">
        <v>5.84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150</v>
      </c>
      <c r="AU212" s="176" t="s">
        <v>113</v>
      </c>
      <c r="AV212" s="11" t="s">
        <v>139</v>
      </c>
      <c r="AW212" s="11" t="s">
        <v>31</v>
      </c>
      <c r="AX212" s="11" t="s">
        <v>82</v>
      </c>
      <c r="AY212" s="176" t="s">
        <v>134</v>
      </c>
    </row>
    <row r="213" spans="2:63" s="1" customFormat="1" ht="49.5" customHeight="1">
      <c r="B213" s="32"/>
      <c r="C213" s="33"/>
      <c r="D213" s="144" t="s">
        <v>292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230">
        <f>BK213</f>
        <v>0</v>
      </c>
      <c r="O213" s="231"/>
      <c r="P213" s="231"/>
      <c r="Q213" s="231"/>
      <c r="R213" s="34"/>
      <c r="T213" s="181"/>
      <c r="U213" s="53"/>
      <c r="V213" s="53"/>
      <c r="W213" s="53"/>
      <c r="X213" s="53"/>
      <c r="Y213" s="53"/>
      <c r="Z213" s="53"/>
      <c r="AA213" s="55"/>
      <c r="AT213" s="15" t="s">
        <v>74</v>
      </c>
      <c r="AU213" s="15" t="s">
        <v>75</v>
      </c>
      <c r="AY213" s="15" t="s">
        <v>293</v>
      </c>
      <c r="BK213" s="160">
        <v>0</v>
      </c>
    </row>
    <row r="214" spans="2:18" s="1" customFormat="1" ht="6.75" customHeight="1">
      <c r="B214" s="56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8"/>
    </row>
  </sheetData>
  <sheetProtection password="CC35" sheet="1" objects="1" scenarios="1" formatColumns="0" formatRows="0" sort="0" autoFilter="0"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F194:I194"/>
    <mergeCell ref="L194:M194"/>
    <mergeCell ref="N194:Q194"/>
    <mergeCell ref="N200:Q200"/>
    <mergeCell ref="F201:I201"/>
    <mergeCell ref="F202:I202"/>
    <mergeCell ref="F195:I195"/>
    <mergeCell ref="F196:I196"/>
    <mergeCell ref="F197:I197"/>
    <mergeCell ref="L197:M197"/>
    <mergeCell ref="N197:Q197"/>
    <mergeCell ref="F198:I198"/>
    <mergeCell ref="F211:I211"/>
    <mergeCell ref="F203:I203"/>
    <mergeCell ref="L203:M203"/>
    <mergeCell ref="N203:Q203"/>
    <mergeCell ref="F204:I204"/>
    <mergeCell ref="F205:I205"/>
    <mergeCell ref="F207:I207"/>
    <mergeCell ref="L207:M207"/>
    <mergeCell ref="N207:Q207"/>
    <mergeCell ref="N193:Q193"/>
    <mergeCell ref="N206:Q206"/>
    <mergeCell ref="F208:I208"/>
    <mergeCell ref="F209:I209"/>
    <mergeCell ref="F210:I210"/>
    <mergeCell ref="L210:M210"/>
    <mergeCell ref="N210:Q210"/>
    <mergeCell ref="F199:I199"/>
    <mergeCell ref="F200:I200"/>
    <mergeCell ref="L200:M200"/>
    <mergeCell ref="N213:Q213"/>
    <mergeCell ref="H1:K1"/>
    <mergeCell ref="S2:AC2"/>
    <mergeCell ref="F212:I212"/>
    <mergeCell ref="N122:Q122"/>
    <mergeCell ref="N123:Q123"/>
    <mergeCell ref="N124:Q124"/>
    <mergeCell ref="N140:Q140"/>
    <mergeCell ref="N185:Q185"/>
    <mergeCell ref="N186:Q186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DESKTOP-TKUR9UA\Martin</dc:creator>
  <cp:keywords/>
  <dc:description/>
  <cp:lastModifiedBy>IGNITE</cp:lastModifiedBy>
  <dcterms:created xsi:type="dcterms:W3CDTF">2020-11-03T18:20:49Z</dcterms:created>
  <dcterms:modified xsi:type="dcterms:W3CDTF">2020-11-12T06:16:01Z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