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1528a - Základná škola" sheetId="2" r:id="rId2"/>
    <sheet name="1528b - Kostol " sheetId="3" r:id="rId3"/>
    <sheet name="1528c - Obchod" sheetId="4" r:id="rId4"/>
    <sheet name="1528d - Obecný úrad" sheetId="5" r:id="rId5"/>
    <sheet name="1528e - Hájovňa" sheetId="6" r:id="rId6"/>
    <sheet name="1528g - Číslo domu 119" sheetId="7" r:id="rId7"/>
    <sheet name="1528h - Odovodnenie cesty" sheetId="8" r:id="rId8"/>
    <sheet name="1528i - Osadenie obrubníkov" sheetId="9" r:id="rId9"/>
  </sheets>
  <definedNames>
    <definedName name="_xlnm.Print_Area" localSheetId="0">'Rekapitulácia stavby'!$C$4:$AP$70,'Rekapitulácia stavby'!$C$76:$AP$103</definedName>
    <definedName name="_xlnm.Print_Titles" localSheetId="0">'Rekapitulácia stavby'!$85:$85</definedName>
    <definedName name="_xlnm.Print_Area" localSheetId="1">'1528a - Základná škola'!$C$4:$Q$70,'1528a - Základná škola'!$C$76:$Q$101,'1528a - Základná škola'!$C$107:$Q$125</definedName>
    <definedName name="_xlnm.Print_Titles" localSheetId="1">'1528a - Základná škola'!$117:$117</definedName>
    <definedName name="_xlnm.Print_Area" localSheetId="2">'1528b - Kostol '!$C$4:$Q$70,'1528b - Kostol '!$C$76:$Q$100,'1528b - Kostol '!$C$106:$Q$122</definedName>
    <definedName name="_xlnm.Print_Titles" localSheetId="2">'1528b - Kostol '!$116:$116</definedName>
    <definedName name="_xlnm.Print_Area" localSheetId="3">'1528c - Obchod'!$C$4:$Q$70,'1528c - Obchod'!$C$76:$Q$101,'1528c - Obchod'!$C$107:$Q$125</definedName>
    <definedName name="_xlnm.Print_Titles" localSheetId="3">'1528c - Obchod'!$117:$117</definedName>
    <definedName name="_xlnm.Print_Area" localSheetId="4">'1528d - Obecný úrad'!$C$4:$Q$70,'1528d - Obecný úrad'!$C$76:$Q$101,'1528d - Obecný úrad'!$C$107:$Q$125</definedName>
    <definedName name="_xlnm.Print_Titles" localSheetId="4">'1528d - Obecný úrad'!$117:$117</definedName>
    <definedName name="_xlnm.Print_Area" localSheetId="5">'1528e - Hájovňa'!$C$4:$Q$70,'1528e - Hájovňa'!$C$76:$Q$101,'1528e - Hájovňa'!$C$107:$Q$125</definedName>
    <definedName name="_xlnm.Print_Titles" localSheetId="5">'1528e - Hájovňa'!$117:$117</definedName>
    <definedName name="_xlnm.Print_Area" localSheetId="6">'1528g - Číslo domu 119'!$C$4:$Q$70,'1528g - Číslo domu 119'!$C$76:$Q$100,'1528g - Číslo domu 119'!$C$106:$Q$122</definedName>
    <definedName name="_xlnm.Print_Titles" localSheetId="6">'1528g - Číslo domu 119'!$116:$116</definedName>
    <definedName name="_xlnm.Print_Area" localSheetId="7">'1528h - Odovodnenie cesty'!$C$4:$Q$70,'1528h - Odovodnenie cesty'!$C$76:$Q$103,'1528h - Odovodnenie cesty'!$C$109:$Q$136</definedName>
    <definedName name="_xlnm.Print_Titles" localSheetId="7">'1528h - Odovodnenie cesty'!$119:$119</definedName>
    <definedName name="_xlnm.Print_Area" localSheetId="8">'1528i - Osadenie obrubníkov'!$C$4:$Q$70,'1528i - Osadenie obrubníkov'!$C$76:$Q$102,'1528i - Osadenie obrubníkov'!$C$108:$Q$133</definedName>
    <definedName name="_xlnm.Print_Titles" localSheetId="8">'1528i - Osadenie obrubníkov'!$118:$118</definedName>
  </definedNames>
  <calcPr/>
</workbook>
</file>

<file path=xl/calcChain.xml><?xml version="1.0" encoding="utf-8"?>
<calcChain xmlns="http://schemas.openxmlformats.org/spreadsheetml/2006/main">
  <c i="9" r="N133"/>
  <c i="1" r="AY95"/>
  <c r="AX95"/>
  <c i="9" r="BI132"/>
  <c r="BH132"/>
  <c r="BG132"/>
  <c r="BE132"/>
  <c r="AA132"/>
  <c r="AA131"/>
  <c r="Y132"/>
  <c r="Y131"/>
  <c r="W132"/>
  <c r="W131"/>
  <c r="BK132"/>
  <c r="BK131"/>
  <c r="N131"/>
  <c r="N132"/>
  <c r="BF132"/>
  <c r="N92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/>
  <c r="BI127"/>
  <c r="BH127"/>
  <c r="BG127"/>
  <c r="BE127"/>
  <c r="AA127"/>
  <c r="Y127"/>
  <c r="W127"/>
  <c r="BK127"/>
  <c r="N127"/>
  <c r="BF127"/>
  <c r="BI126"/>
  <c r="BH126"/>
  <c r="BG126"/>
  <c r="BE126"/>
  <c r="AA126"/>
  <c r="Y126"/>
  <c r="W126"/>
  <c r="BK126"/>
  <c r="N126"/>
  <c r="BF126"/>
  <c r="BI125"/>
  <c r="BH125"/>
  <c r="BG125"/>
  <c r="BE125"/>
  <c r="AA125"/>
  <c r="AA124"/>
  <c r="Y125"/>
  <c r="Y124"/>
  <c r="W125"/>
  <c r="W124"/>
  <c r="BK125"/>
  <c r="BK124"/>
  <c r="N124"/>
  <c r="N125"/>
  <c r="BF125"/>
  <c r="N91"/>
  <c r="BI123"/>
  <c r="BH123"/>
  <c r="BG123"/>
  <c r="BE123"/>
  <c r="AA123"/>
  <c r="Y123"/>
  <c r="W123"/>
  <c r="BK123"/>
  <c r="N123"/>
  <c r="BF123"/>
  <c r="BI122"/>
  <c r="BH122"/>
  <c r="BG122"/>
  <c r="BE122"/>
  <c r="AA122"/>
  <c r="AA121"/>
  <c r="AA120"/>
  <c r="AA119"/>
  <c r="Y122"/>
  <c r="Y121"/>
  <c r="Y120"/>
  <c r="Y119"/>
  <c r="W122"/>
  <c r="W121"/>
  <c r="W120"/>
  <c r="W119"/>
  <c i="1" r="AU95"/>
  <c i="9" r="BK122"/>
  <c r="BK121"/>
  <c r="N121"/>
  <c r="BK120"/>
  <c r="N120"/>
  <c r="BK119"/>
  <c r="N119"/>
  <c r="N88"/>
  <c r="N122"/>
  <c r="BF122"/>
  <c r="N90"/>
  <c r="N89"/>
  <c r="F115"/>
  <c r="F113"/>
  <c r="F111"/>
  <c r="BI100"/>
  <c r="BH100"/>
  <c r="BG100"/>
  <c r="BE100"/>
  <c r="N100"/>
  <c r="BF10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H36"/>
  <c i="1" r="BD95"/>
  <c i="9" r="BH95"/>
  <c r="H35"/>
  <c i="1" r="BC95"/>
  <c i="9" r="BG95"/>
  <c r="H34"/>
  <c i="1" r="BB95"/>
  <c i="9" r="BE95"/>
  <c r="M32"/>
  <c i="1" r="AV95"/>
  <c i="9" r="H32"/>
  <c i="1" r="AZ95"/>
  <c i="9" r="N95"/>
  <c r="N94"/>
  <c r="L102"/>
  <c r="BF95"/>
  <c r="M33"/>
  <c i="1" r="AW95"/>
  <c i="9" r="H33"/>
  <c i="1" r="BA95"/>
  <c i="9" r="M28"/>
  <c i="1" r="AS95"/>
  <c i="9" r="M27"/>
  <c r="F83"/>
  <c r="F81"/>
  <c r="F79"/>
  <c r="M30"/>
  <c i="1" r="AG95"/>
  <c i="9" r="L38"/>
  <c r="O21"/>
  <c r="E21"/>
  <c r="M116"/>
  <c r="M84"/>
  <c r="O20"/>
  <c r="O18"/>
  <c r="E18"/>
  <c r="M115"/>
  <c r="M83"/>
  <c r="O17"/>
  <c r="O15"/>
  <c r="E15"/>
  <c r="F116"/>
  <c r="F84"/>
  <c r="O14"/>
  <c r="O9"/>
  <c r="M113"/>
  <c r="M81"/>
  <c r="F6"/>
  <c r="F110"/>
  <c r="F78"/>
  <c i="8" r="N136"/>
  <c i="1" r="AY94"/>
  <c r="AX94"/>
  <c i="8" r="BI135"/>
  <c r="BH135"/>
  <c r="BG135"/>
  <c r="BE135"/>
  <c r="AA135"/>
  <c r="AA134"/>
  <c r="Y135"/>
  <c r="Y134"/>
  <c r="W135"/>
  <c r="W134"/>
  <c r="BK135"/>
  <c r="BK134"/>
  <c r="N134"/>
  <c r="N135"/>
  <c r="BF135"/>
  <c r="N93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AA129"/>
  <c r="Y130"/>
  <c r="Y129"/>
  <c r="W130"/>
  <c r="W129"/>
  <c r="BK130"/>
  <c r="BK129"/>
  <c r="N129"/>
  <c r="N130"/>
  <c r="BF130"/>
  <c r="N92"/>
  <c r="BI128"/>
  <c r="BH128"/>
  <c r="BG128"/>
  <c r="BE128"/>
  <c r="AA128"/>
  <c r="Y128"/>
  <c r="W128"/>
  <c r="BK128"/>
  <c r="N128"/>
  <c r="BF128"/>
  <c r="BI127"/>
  <c r="BH127"/>
  <c r="BG127"/>
  <c r="BE127"/>
  <c r="AA127"/>
  <c r="Y127"/>
  <c r="W127"/>
  <c r="BK127"/>
  <c r="N127"/>
  <c r="BF127"/>
  <c r="BI126"/>
  <c r="BH126"/>
  <c r="BG126"/>
  <c r="BE126"/>
  <c r="AA126"/>
  <c r="AA125"/>
  <c r="Y126"/>
  <c r="Y125"/>
  <c r="W126"/>
  <c r="W125"/>
  <c r="BK126"/>
  <c r="BK125"/>
  <c r="N125"/>
  <c r="N126"/>
  <c r="BF126"/>
  <c r="N91"/>
  <c r="BI124"/>
  <c r="BH124"/>
  <c r="BG124"/>
  <c r="BE124"/>
  <c r="AA124"/>
  <c r="Y124"/>
  <c r="W124"/>
  <c r="BK124"/>
  <c r="N124"/>
  <c r="BF124"/>
  <c r="BI123"/>
  <c r="BH123"/>
  <c r="BG123"/>
  <c r="BE123"/>
  <c r="AA123"/>
  <c r="AA122"/>
  <c r="AA121"/>
  <c r="AA120"/>
  <c r="Y123"/>
  <c r="Y122"/>
  <c r="Y121"/>
  <c r="Y120"/>
  <c r="W123"/>
  <c r="W122"/>
  <c r="W121"/>
  <c r="W120"/>
  <c i="1" r="AU94"/>
  <c i="8" r="BK123"/>
  <c r="BK122"/>
  <c r="N122"/>
  <c r="BK121"/>
  <c r="N121"/>
  <c r="BK120"/>
  <c r="N120"/>
  <c r="N88"/>
  <c r="N123"/>
  <c r="BF123"/>
  <c r="N90"/>
  <c r="N89"/>
  <c r="F116"/>
  <c r="F114"/>
  <c r="F112"/>
  <c r="BI101"/>
  <c r="BH101"/>
  <c r="BG101"/>
  <c r="BE101"/>
  <c r="N101"/>
  <c r="BF101"/>
  <c r="BI100"/>
  <c r="BH100"/>
  <c r="BG100"/>
  <c r="BE100"/>
  <c r="N100"/>
  <c r="BF10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H36"/>
  <c i="1" r="BD94"/>
  <c i="8" r="BH96"/>
  <c r="H35"/>
  <c i="1" r="BC94"/>
  <c i="8" r="BG96"/>
  <c r="H34"/>
  <c i="1" r="BB94"/>
  <c i="8" r="BE96"/>
  <c r="M32"/>
  <c i="1" r="AV94"/>
  <c i="8" r="H32"/>
  <c i="1" r="AZ94"/>
  <c i="8" r="N96"/>
  <c r="N95"/>
  <c r="L103"/>
  <c r="BF96"/>
  <c r="M33"/>
  <c i="1" r="AW94"/>
  <c i="8" r="H33"/>
  <c i="1" r="BA94"/>
  <c i="8" r="M28"/>
  <c i="1" r="AS94"/>
  <c i="8" r="M27"/>
  <c r="F83"/>
  <c r="F81"/>
  <c r="F79"/>
  <c r="M30"/>
  <c i="1" r="AG94"/>
  <c i="8" r="L38"/>
  <c r="O21"/>
  <c r="E21"/>
  <c r="M117"/>
  <c r="M84"/>
  <c r="O20"/>
  <c r="O18"/>
  <c r="E18"/>
  <c r="M116"/>
  <c r="M83"/>
  <c r="O17"/>
  <c r="O15"/>
  <c r="E15"/>
  <c r="F117"/>
  <c r="F84"/>
  <c r="O14"/>
  <c r="O9"/>
  <c r="M114"/>
  <c r="M81"/>
  <c r="F6"/>
  <c r="F111"/>
  <c r="F78"/>
  <c i="7" r="N122"/>
  <c i="1" r="AY93"/>
  <c r="AX93"/>
  <c i="7" r="BI121"/>
  <c r="BH121"/>
  <c r="BG121"/>
  <c r="BE121"/>
  <c r="AA121"/>
  <c r="Y121"/>
  <c r="W121"/>
  <c r="BK121"/>
  <c r="N121"/>
  <c r="BF121"/>
  <c r="BI120"/>
  <c r="BH120"/>
  <c r="BG120"/>
  <c r="BE120"/>
  <c r="AA120"/>
  <c r="AA119"/>
  <c r="AA118"/>
  <c r="AA117"/>
  <c r="Y120"/>
  <c r="Y119"/>
  <c r="Y118"/>
  <c r="Y117"/>
  <c r="W120"/>
  <c r="W119"/>
  <c r="W118"/>
  <c r="W117"/>
  <c i="1" r="AU93"/>
  <c i="7" r="BK120"/>
  <c r="BK119"/>
  <c r="N119"/>
  <c r="BK118"/>
  <c r="N118"/>
  <c r="BK117"/>
  <c r="N117"/>
  <c r="N88"/>
  <c r="N120"/>
  <c r="BF120"/>
  <c r="N90"/>
  <c r="N89"/>
  <c r="F113"/>
  <c r="F111"/>
  <c r="F10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BH95"/>
  <c r="BG95"/>
  <c r="BE95"/>
  <c r="N95"/>
  <c r="BF95"/>
  <c r="BI94"/>
  <c r="BH94"/>
  <c r="BG94"/>
  <c r="BE94"/>
  <c r="N94"/>
  <c r="BF94"/>
  <c r="BI93"/>
  <c r="H36"/>
  <c i="1" r="BD93"/>
  <c i="7" r="BH93"/>
  <c r="H35"/>
  <c i="1" r="BC93"/>
  <c i="7" r="BG93"/>
  <c r="H34"/>
  <c i="1" r="BB93"/>
  <c i="7" r="BE93"/>
  <c r="M32"/>
  <c i="1" r="AV93"/>
  <c i="7" r="H32"/>
  <c i="1" r="AZ93"/>
  <c i="7" r="N93"/>
  <c r="N92"/>
  <c r="L100"/>
  <c r="BF93"/>
  <c r="M33"/>
  <c i="1" r="AW93"/>
  <c i="7" r="H33"/>
  <c i="1" r="BA93"/>
  <c i="7" r="M28"/>
  <c i="1" r="AS93"/>
  <c i="7" r="M27"/>
  <c r="F83"/>
  <c r="F81"/>
  <c r="F79"/>
  <c r="M30"/>
  <c i="1" r="AG93"/>
  <c i="7" r="L38"/>
  <c r="O21"/>
  <c r="E21"/>
  <c r="M114"/>
  <c r="M84"/>
  <c r="O20"/>
  <c r="O18"/>
  <c r="E18"/>
  <c r="M113"/>
  <c r="M83"/>
  <c r="O17"/>
  <c r="O15"/>
  <c r="E15"/>
  <c r="F114"/>
  <c r="F84"/>
  <c r="O14"/>
  <c r="O9"/>
  <c r="M111"/>
  <c r="M81"/>
  <c r="F6"/>
  <c r="F108"/>
  <c r="F78"/>
  <c i="6" r="N125"/>
  <c i="1" r="AY92"/>
  <c r="AX92"/>
  <c i="6" r="BI124"/>
  <c r="BH124"/>
  <c r="BG124"/>
  <c r="BE124"/>
  <c r="AA124"/>
  <c r="AA123"/>
  <c r="Y124"/>
  <c r="Y123"/>
  <c r="W124"/>
  <c r="W123"/>
  <c r="BK124"/>
  <c r="BK123"/>
  <c r="N123"/>
  <c r="N124"/>
  <c r="BF124"/>
  <c r="N91"/>
  <c r="BI122"/>
  <c r="BH122"/>
  <c r="BG122"/>
  <c r="BE122"/>
  <c r="AA122"/>
  <c r="Y122"/>
  <c r="W122"/>
  <c r="BK122"/>
  <c r="N122"/>
  <c r="BF122"/>
  <c r="BI121"/>
  <c r="BH121"/>
  <c r="BG121"/>
  <c r="BE121"/>
  <c r="AA121"/>
  <c r="AA120"/>
  <c r="AA119"/>
  <c r="AA118"/>
  <c r="Y121"/>
  <c r="Y120"/>
  <c r="Y119"/>
  <c r="Y118"/>
  <c r="W121"/>
  <c r="W120"/>
  <c r="W119"/>
  <c r="W118"/>
  <c i="1" r="AU92"/>
  <c i="6" r="BK121"/>
  <c r="BK120"/>
  <c r="N120"/>
  <c r="BK119"/>
  <c r="N119"/>
  <c r="BK118"/>
  <c r="N118"/>
  <c r="N88"/>
  <c r="N121"/>
  <c r="BF121"/>
  <c r="N90"/>
  <c r="N89"/>
  <c r="F114"/>
  <c r="F112"/>
  <c r="F11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BH95"/>
  <c r="BG95"/>
  <c r="BE95"/>
  <c r="N95"/>
  <c r="BF95"/>
  <c r="BI94"/>
  <c r="H36"/>
  <c i="1" r="BD92"/>
  <c i="6" r="BH94"/>
  <c r="H35"/>
  <c i="1" r="BC92"/>
  <c i="6" r="BG94"/>
  <c r="H34"/>
  <c i="1" r="BB92"/>
  <c i="6" r="BE94"/>
  <c r="M32"/>
  <c i="1" r="AV92"/>
  <c i="6" r="H32"/>
  <c i="1" r="AZ92"/>
  <c i="6" r="N94"/>
  <c r="N93"/>
  <c r="L101"/>
  <c r="BF94"/>
  <c r="M33"/>
  <c i="1" r="AW92"/>
  <c i="6" r="H33"/>
  <c i="1" r="BA92"/>
  <c i="6" r="M28"/>
  <c i="1" r="AS92"/>
  <c i="6" r="M27"/>
  <c r="F83"/>
  <c r="F81"/>
  <c r="F79"/>
  <c r="M30"/>
  <c i="1" r="AG92"/>
  <c i="6" r="L38"/>
  <c r="O21"/>
  <c r="E21"/>
  <c r="M115"/>
  <c r="M84"/>
  <c r="O20"/>
  <c r="O18"/>
  <c r="E18"/>
  <c r="M114"/>
  <c r="M83"/>
  <c r="O17"/>
  <c r="O15"/>
  <c r="E15"/>
  <c r="F115"/>
  <c r="F84"/>
  <c r="O14"/>
  <c r="O9"/>
  <c r="M112"/>
  <c r="M81"/>
  <c r="F6"/>
  <c r="F109"/>
  <c r="F78"/>
  <c i="5" r="N125"/>
  <c i="1" r="AY91"/>
  <c r="AX91"/>
  <c i="5" r="BI124"/>
  <c r="BH124"/>
  <c r="BG124"/>
  <c r="BE124"/>
  <c r="AA124"/>
  <c r="AA123"/>
  <c r="Y124"/>
  <c r="Y123"/>
  <c r="W124"/>
  <c r="W123"/>
  <c r="BK124"/>
  <c r="BK123"/>
  <c r="N123"/>
  <c r="N124"/>
  <c r="BF124"/>
  <c r="N91"/>
  <c r="BI122"/>
  <c r="BH122"/>
  <c r="BG122"/>
  <c r="BE122"/>
  <c r="AA122"/>
  <c r="Y122"/>
  <c r="W122"/>
  <c r="BK122"/>
  <c r="N122"/>
  <c r="BF122"/>
  <c r="BI121"/>
  <c r="BH121"/>
  <c r="BG121"/>
  <c r="BE121"/>
  <c r="AA121"/>
  <c r="AA120"/>
  <c r="AA119"/>
  <c r="AA118"/>
  <c r="Y121"/>
  <c r="Y120"/>
  <c r="Y119"/>
  <c r="Y118"/>
  <c r="W121"/>
  <c r="W120"/>
  <c r="W119"/>
  <c r="W118"/>
  <c i="1" r="AU91"/>
  <c i="5" r="BK121"/>
  <c r="BK120"/>
  <c r="N120"/>
  <c r="BK119"/>
  <c r="N119"/>
  <c r="BK118"/>
  <c r="N118"/>
  <c r="N88"/>
  <c r="N121"/>
  <c r="BF121"/>
  <c r="N90"/>
  <c r="N89"/>
  <c r="F114"/>
  <c r="F112"/>
  <c r="F11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BH95"/>
  <c r="BG95"/>
  <c r="BE95"/>
  <c r="N95"/>
  <c r="BF95"/>
  <c r="BI94"/>
  <c r="H36"/>
  <c i="1" r="BD91"/>
  <c i="5" r="BH94"/>
  <c r="H35"/>
  <c i="1" r="BC91"/>
  <c i="5" r="BG94"/>
  <c r="H34"/>
  <c i="1" r="BB91"/>
  <c i="5" r="BE94"/>
  <c r="M32"/>
  <c i="1" r="AV91"/>
  <c i="5" r="H32"/>
  <c i="1" r="AZ91"/>
  <c i="5" r="N94"/>
  <c r="N93"/>
  <c r="L101"/>
  <c r="BF94"/>
  <c r="M33"/>
  <c i="1" r="AW91"/>
  <c i="5" r="H33"/>
  <c i="1" r="BA91"/>
  <c i="5" r="M28"/>
  <c i="1" r="AS91"/>
  <c i="5" r="M27"/>
  <c r="F83"/>
  <c r="F81"/>
  <c r="F79"/>
  <c r="M30"/>
  <c i="1" r="AG91"/>
  <c i="5" r="L38"/>
  <c r="O21"/>
  <c r="E21"/>
  <c r="M115"/>
  <c r="M84"/>
  <c r="O20"/>
  <c r="O18"/>
  <c r="E18"/>
  <c r="M114"/>
  <c r="M83"/>
  <c r="O17"/>
  <c r="O15"/>
  <c r="E15"/>
  <c r="F115"/>
  <c r="F84"/>
  <c r="O14"/>
  <c r="O9"/>
  <c r="M112"/>
  <c r="M81"/>
  <c r="F6"/>
  <c r="F109"/>
  <c r="F78"/>
  <c i="4" r="N125"/>
  <c i="1" r="AY90"/>
  <c r="AX90"/>
  <c i="4" r="BI124"/>
  <c r="BH124"/>
  <c r="BG124"/>
  <c r="BE124"/>
  <c r="AA124"/>
  <c r="AA123"/>
  <c r="Y124"/>
  <c r="Y123"/>
  <c r="W124"/>
  <c r="W123"/>
  <c r="BK124"/>
  <c r="BK123"/>
  <c r="N123"/>
  <c r="N124"/>
  <c r="BF124"/>
  <c r="N91"/>
  <c r="BI122"/>
  <c r="BH122"/>
  <c r="BG122"/>
  <c r="BE122"/>
  <c r="AA122"/>
  <c r="Y122"/>
  <c r="W122"/>
  <c r="BK122"/>
  <c r="N122"/>
  <c r="BF122"/>
  <c r="BI121"/>
  <c r="BH121"/>
  <c r="BG121"/>
  <c r="BE121"/>
  <c r="AA121"/>
  <c r="AA120"/>
  <c r="AA119"/>
  <c r="AA118"/>
  <c r="Y121"/>
  <c r="Y120"/>
  <c r="Y119"/>
  <c r="Y118"/>
  <c r="W121"/>
  <c r="W120"/>
  <c r="W119"/>
  <c r="W118"/>
  <c i="1" r="AU90"/>
  <c i="4" r="BK121"/>
  <c r="BK120"/>
  <c r="N120"/>
  <c r="BK119"/>
  <c r="N119"/>
  <c r="BK118"/>
  <c r="N118"/>
  <c r="N88"/>
  <c r="N121"/>
  <c r="BF121"/>
  <c r="N90"/>
  <c r="N89"/>
  <c r="F114"/>
  <c r="F112"/>
  <c r="F11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BH95"/>
  <c r="BG95"/>
  <c r="BE95"/>
  <c r="N95"/>
  <c r="BF95"/>
  <c r="BI94"/>
  <c r="H36"/>
  <c i="1" r="BD90"/>
  <c i="4" r="BH94"/>
  <c r="H35"/>
  <c i="1" r="BC90"/>
  <c i="4" r="BG94"/>
  <c r="H34"/>
  <c i="1" r="BB90"/>
  <c i="4" r="BE94"/>
  <c r="M32"/>
  <c i="1" r="AV90"/>
  <c i="4" r="H32"/>
  <c i="1" r="AZ90"/>
  <c i="4" r="N94"/>
  <c r="N93"/>
  <c r="L101"/>
  <c r="BF94"/>
  <c r="M33"/>
  <c i="1" r="AW90"/>
  <c i="4" r="H33"/>
  <c i="1" r="BA90"/>
  <c i="4" r="M28"/>
  <c i="1" r="AS90"/>
  <c i="4" r="M27"/>
  <c r="F83"/>
  <c r="F81"/>
  <c r="F79"/>
  <c r="M30"/>
  <c i="1" r="AG90"/>
  <c i="4" r="L38"/>
  <c r="O21"/>
  <c r="E21"/>
  <c r="M115"/>
  <c r="M84"/>
  <c r="O20"/>
  <c r="O18"/>
  <c r="E18"/>
  <c r="M114"/>
  <c r="M83"/>
  <c r="O17"/>
  <c r="O15"/>
  <c r="E15"/>
  <c r="F115"/>
  <c r="F84"/>
  <c r="O14"/>
  <c r="O9"/>
  <c r="M112"/>
  <c r="M81"/>
  <c r="F6"/>
  <c r="F109"/>
  <c r="F78"/>
  <c i="3" r="N122"/>
  <c i="1" r="AY89"/>
  <c r="AX89"/>
  <c i="3" r="BI121"/>
  <c r="BH121"/>
  <c r="BG121"/>
  <c r="BE121"/>
  <c r="AA121"/>
  <c r="Y121"/>
  <c r="W121"/>
  <c r="BK121"/>
  <c r="N121"/>
  <c r="BF121"/>
  <c r="BI120"/>
  <c r="BH120"/>
  <c r="BG120"/>
  <c r="BE120"/>
  <c r="AA120"/>
  <c r="AA119"/>
  <c r="AA118"/>
  <c r="AA117"/>
  <c r="Y120"/>
  <c r="Y119"/>
  <c r="Y118"/>
  <c r="Y117"/>
  <c r="W120"/>
  <c r="W119"/>
  <c r="W118"/>
  <c r="W117"/>
  <c i="1" r="AU89"/>
  <c i="3" r="BK120"/>
  <c r="BK119"/>
  <c r="N119"/>
  <c r="BK118"/>
  <c r="N118"/>
  <c r="BK117"/>
  <c r="N117"/>
  <c r="N88"/>
  <c r="N120"/>
  <c r="BF120"/>
  <c r="N90"/>
  <c r="N89"/>
  <c r="F113"/>
  <c r="F111"/>
  <c r="F10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BH95"/>
  <c r="BG95"/>
  <c r="BE95"/>
  <c r="N95"/>
  <c r="BF95"/>
  <c r="BI94"/>
  <c r="BH94"/>
  <c r="BG94"/>
  <c r="BE94"/>
  <c r="N94"/>
  <c r="BF94"/>
  <c r="BI93"/>
  <c r="H36"/>
  <c i="1" r="BD89"/>
  <c i="3" r="BH93"/>
  <c r="H35"/>
  <c i="1" r="BC89"/>
  <c i="3" r="BG93"/>
  <c r="H34"/>
  <c i="1" r="BB89"/>
  <c i="3" r="BE93"/>
  <c r="M32"/>
  <c i="1" r="AV89"/>
  <c i="3" r="H32"/>
  <c i="1" r="AZ89"/>
  <c i="3" r="N93"/>
  <c r="N92"/>
  <c r="L100"/>
  <c r="BF93"/>
  <c r="M33"/>
  <c i="1" r="AW89"/>
  <c i="3" r="H33"/>
  <c i="1" r="BA89"/>
  <c i="3" r="M28"/>
  <c i="1" r="AS89"/>
  <c i="3" r="M27"/>
  <c r="F83"/>
  <c r="F81"/>
  <c r="F79"/>
  <c r="M30"/>
  <c i="1" r="AG89"/>
  <c i="3" r="L38"/>
  <c r="O21"/>
  <c r="E21"/>
  <c r="M114"/>
  <c r="M84"/>
  <c r="O20"/>
  <c r="O18"/>
  <c r="E18"/>
  <c r="M113"/>
  <c r="M83"/>
  <c r="O17"/>
  <c r="O15"/>
  <c r="E15"/>
  <c r="F114"/>
  <c r="F84"/>
  <c r="O14"/>
  <c r="O9"/>
  <c r="M111"/>
  <c r="M81"/>
  <c r="F6"/>
  <c r="F108"/>
  <c r="F78"/>
  <c i="2" r="N125"/>
  <c i="1" r="AY88"/>
  <c r="AX88"/>
  <c i="2" r="BI124"/>
  <c r="BH124"/>
  <c r="BG124"/>
  <c r="BE124"/>
  <c r="AA124"/>
  <c r="AA123"/>
  <c r="Y124"/>
  <c r="Y123"/>
  <c r="W124"/>
  <c r="W123"/>
  <c r="BK124"/>
  <c r="BK123"/>
  <c r="N123"/>
  <c r="N124"/>
  <c r="BF124"/>
  <c r="N91"/>
  <c r="BI122"/>
  <c r="BH122"/>
  <c r="BG122"/>
  <c r="BE122"/>
  <c r="AA122"/>
  <c r="Y122"/>
  <c r="W122"/>
  <c r="BK122"/>
  <c r="N122"/>
  <c r="BF122"/>
  <c r="BI121"/>
  <c r="BH121"/>
  <c r="BG121"/>
  <c r="BE121"/>
  <c r="AA121"/>
  <c r="AA120"/>
  <c r="AA119"/>
  <c r="AA118"/>
  <c r="Y121"/>
  <c r="Y120"/>
  <c r="Y119"/>
  <c r="Y118"/>
  <c r="W121"/>
  <c r="W120"/>
  <c r="W119"/>
  <c r="W118"/>
  <c i="1" r="AU88"/>
  <c i="2" r="BK121"/>
  <c r="BK120"/>
  <c r="N120"/>
  <c r="BK119"/>
  <c r="N119"/>
  <c r="BK118"/>
  <c r="N118"/>
  <c r="N88"/>
  <c r="N121"/>
  <c r="BF121"/>
  <c r="N90"/>
  <c r="N89"/>
  <c r="F114"/>
  <c r="F112"/>
  <c r="F11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BH95"/>
  <c r="BG95"/>
  <c r="BE95"/>
  <c r="N95"/>
  <c r="BF95"/>
  <c r="BI94"/>
  <c r="H36"/>
  <c i="1" r="BD88"/>
  <c i="2" r="BH94"/>
  <c r="H35"/>
  <c i="1" r="BC88"/>
  <c i="2" r="BG94"/>
  <c r="H34"/>
  <c i="1" r="BB88"/>
  <c i="2" r="BE94"/>
  <c r="M32"/>
  <c i="1" r="AV88"/>
  <c i="2" r="H32"/>
  <c i="1" r="AZ88"/>
  <c i="2" r="N94"/>
  <c r="N93"/>
  <c r="L101"/>
  <c r="BF94"/>
  <c r="M33"/>
  <c i="1" r="AW88"/>
  <c i="2" r="H33"/>
  <c i="1" r="BA88"/>
  <c i="2" r="M28"/>
  <c i="1" r="AS88"/>
  <c i="2" r="M27"/>
  <c r="F83"/>
  <c r="F81"/>
  <c r="F79"/>
  <c r="M30"/>
  <c i="1" r="AG88"/>
  <c i="2" r="L38"/>
  <c r="O21"/>
  <c r="E21"/>
  <c r="M115"/>
  <c r="M84"/>
  <c r="O20"/>
  <c r="O18"/>
  <c r="E18"/>
  <c r="M114"/>
  <c r="M83"/>
  <c r="O17"/>
  <c r="O15"/>
  <c r="E15"/>
  <c r="F115"/>
  <c r="F84"/>
  <c r="O14"/>
  <c r="O9"/>
  <c r="M112"/>
  <c r="M81"/>
  <c r="F6"/>
  <c r="F109"/>
  <c r="F78"/>
  <c i="1" r="CK101"/>
  <c r="CJ101"/>
  <c r="CI101"/>
  <c r="CC101"/>
  <c r="CH101"/>
  <c r="CB101"/>
  <c r="CG101"/>
  <c r="CA101"/>
  <c r="CF101"/>
  <c r="BZ101"/>
  <c r="CE101"/>
  <c r="CK100"/>
  <c r="CJ100"/>
  <c r="CI100"/>
  <c r="CC100"/>
  <c r="CH100"/>
  <c r="CB100"/>
  <c r="CG100"/>
  <c r="CA100"/>
  <c r="CF100"/>
  <c r="BZ100"/>
  <c r="CE100"/>
  <c r="CK99"/>
  <c r="CJ99"/>
  <c r="CI99"/>
  <c r="CC99"/>
  <c r="CH99"/>
  <c r="CB99"/>
  <c r="CG99"/>
  <c r="CA99"/>
  <c r="CF99"/>
  <c r="BZ99"/>
  <c r="CE99"/>
  <c r="CK98"/>
  <c r="CJ98"/>
  <c r="CI98"/>
  <c r="CH98"/>
  <c r="CG98"/>
  <c r="CF98"/>
  <c r="BZ98"/>
  <c r="CE98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101"/>
  <c r="CD101"/>
  <c r="AV101"/>
  <c r="BY101"/>
  <c r="AN101"/>
  <c r="AG100"/>
  <c r="CD100"/>
  <c r="AV100"/>
  <c r="BY100"/>
  <c r="AN100"/>
  <c r="AG99"/>
  <c r="CD99"/>
  <c r="AV99"/>
  <c r="BY99"/>
  <c r="AN99"/>
  <c r="AG98"/>
  <c r="AG97"/>
  <c r="AK27"/>
  <c r="AG103"/>
  <c r="CD98"/>
  <c r="W31"/>
  <c r="AV98"/>
  <c r="BY98"/>
  <c r="AK31"/>
  <c r="AN98"/>
  <c r="AN97"/>
  <c r="AT95"/>
  <c r="AN95"/>
  <c r="AT94"/>
  <c r="AN94"/>
  <c r="AT93"/>
  <c r="AN93"/>
  <c r="AT92"/>
  <c r="AN92"/>
  <c r="AT91"/>
  <c r="AN91"/>
  <c r="AT90"/>
  <c r="AN90"/>
  <c r="AT89"/>
  <c r="AN89"/>
  <c r="AT88"/>
  <c r="AN88"/>
  <c r="AN87"/>
  <c r="AN103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<sst xmlns="http://schemas.openxmlformats.org/spreadsheetml/2006/main">
  <si>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</si>
  <si>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</si>
  <si>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</si>
  <si>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</si>
  <si>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</si>
  <si>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</si>
  <si>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</si>
  <si>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</si>
  <si>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 xml:space="preserve">&gt;&gt;  skryté stĺpce  &lt;&lt;</t>
  </si>
  <si>
    <t>0,01</t>
  </si>
  <si>
    <t>20</t>
  </si>
  <si>
    <t>SÚHRNNÝ LIST STAVBY</t>
  </si>
  <si>
    <t xml:space="preserve">v ---  nižšie sa nachádzajú doplnkové a pomocné údaje k zostavám  --- v</t>
  </si>
  <si>
    <t>Návod na vyplnenie</t>
  </si>
  <si>
    <t>0,001</t>
  </si>
  <si>
    <t>Kód:</t>
  </si>
  <si>
    <t>1528</t>
  </si>
  <si>
    <t xml:space="preserve"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</si>
  <si>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</si>
  <si>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Živičná úprava obecný úrad Petrovce</t>
  </si>
  <si>
    <t>JKSO:</t>
  </si>
  <si>
    <t/>
  </si>
  <si>
    <t>KS:</t>
  </si>
  <si>
    <t>Miesto:</t>
  </si>
  <si>
    <t xml:space="preserve"> </t>
  </si>
  <si>
    <t>Dátum:</t>
  </si>
  <si>
    <t>21. 9. 2020</t>
  </si>
  <si>
    <t>Objednávateľ:</t>
  </si>
  <si>
    <t>IČO:</t>
  </si>
  <si>
    <t>Obec Petrovce</t>
  </si>
  <si>
    <t>IČO DPH:</t>
  </si>
  <si>
    <t>Zhotoviteľ:</t>
  </si>
  <si>
    <t>Vyplň údaj</t>
  </si>
  <si>
    <t>Projektant:</t>
  </si>
  <si>
    <t>Ing. Viera Bumberová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</si>
  <si>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</si>
  <si>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</si>
  <si>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</si>
  <si>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</si>
  <si>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</si>
  <si>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</si>
  <si>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</si>
  <si>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</si>
  <si>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</si>
  <si>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</si>
  <si>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</si>
  <si>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</si>
  <si>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</si>
  <si>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</si>
  <si>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</si>
  <si>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</si>
  <si>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</si>
  <si>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</si>
  <si>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</si>
  <si>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</si>
  <si>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</si>
  <si>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</si>
  <si>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</si>
  <si>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</si>
  <si>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</si>
  <si>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</si>
  <si>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</si>
  <si>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</si>
  <si>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</si>
  <si>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</si>
  <si>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</si>
  <si>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</si>
  <si>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</si>
  <si>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</si>
  <si>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</si>
  <si>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</si>
  <si>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</si>
  <si>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</si>
  <si>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</si>
  <si>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</si>
  <si>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</si>
  <si>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</si>
  <si>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</si>
  <si>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</si>
  <si>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</si>
  <si>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{33b21703-11cf-4435-9d62-0f604bff301f}</t>
  </si>
  <si>
    <t>{00000000-0000-0000-0000-000000000000}</t>
  </si>
  <si>
    <t>/</t>
  </si>
  <si>
    <t>1528a</t>
  </si>
  <si>
    <t>Základná škola</t>
  </si>
  <si>
    <t>1</t>
  </si>
  <si>
    <t>{bdca0e4c-bac4-47ba-8cd0-4724859c252f}</t>
  </si>
  <si>
    <t>1528b</t>
  </si>
  <si>
    <t xml:space="preserve">Kostol </t>
  </si>
  <si>
    <t>{15b1c6ab-147a-48c9-b931-5fa49e12cb20}</t>
  </si>
  <si>
    <t>1528c</t>
  </si>
  <si>
    <t>Obchod</t>
  </si>
  <si>
    <t>{14b57647-46b9-48d2-afd0-e3bc38410405}</t>
  </si>
  <si>
    <t>1528d</t>
  </si>
  <si>
    <t>Obecný úrad</t>
  </si>
  <si>
    <t>{24715a7f-671d-43ba-ac12-d5638a512fe0}</t>
  </si>
  <si>
    <t>1528e</t>
  </si>
  <si>
    <t>Hájovňa</t>
  </si>
  <si>
    <t>{3be02d04-b461-455c-8c88-7b3e23d62f97}</t>
  </si>
  <si>
    <t>1528g</t>
  </si>
  <si>
    <t>Číslo domu 119</t>
  </si>
  <si>
    <t>{5446c62b-6491-427b-ba07-dc8f1276a577}</t>
  </si>
  <si>
    <t>1528h</t>
  </si>
  <si>
    <t>Odovodnenie cesty</t>
  </si>
  <si>
    <t>{b4407262-2415-4f5c-badd-853f4c48cb27}</t>
  </si>
  <si>
    <t>1528i</t>
  </si>
  <si>
    <t>Osadenie obrubníkov</t>
  </si>
  <si>
    <t>{b79b65fc-81b4-4cad-8eb1-b734922b4fe4}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</si>
  <si>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</si>
  <si>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</si>
  <si>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</si>
  <si>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</si>
  <si>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</si>
  <si>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</si>
  <si>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</si>
  <si>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</si>
  <si>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</si>
  <si>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</si>
  <si>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</si>
  <si>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</si>
  <si>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</si>
  <si>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</si>
  <si>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</si>
  <si>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</si>
  <si>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1528a - Základná škola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</si>
  <si>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</si>
  <si>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</si>
  <si>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</si>
  <si>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</si>
  <si>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</si>
  <si>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</si>
  <si>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</si>
  <si>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5 - Komunikácie</t>
  </si>
  <si>
    <t xml:space="preserve">    9 - Ostatné konštrukcie a práce-búranie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</si>
  <si>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</si>
  <si>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</si>
  <si>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</si>
  <si>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</si>
  <si>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</si>
  <si>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</si>
  <si>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</si>
  <si>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</si>
  <si>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</si>
  <si>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</si>
  <si>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</si>
  <si>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</si>
  <si>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</si>
  <si>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</si>
  <si>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</si>
  <si>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</si>
  <si>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</si>
  <si>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</si>
  <si>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</si>
  <si>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</si>
  <si>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</si>
  <si>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</si>
  <si>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</si>
  <si>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</si>
  <si>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</si>
  <si>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</si>
  <si>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572754112</t>
  </si>
  <si>
    <t>Vyrovnanie povrchu doterajších krytov asfaltovým betónom AC hr. nad 40 do 60 mm</t>
  </si>
  <si>
    <t>t</t>
  </si>
  <si>
    <t>4</t>
  </si>
  <si>
    <t>-287271302</t>
  </si>
  <si>
    <t>577144211</t>
  </si>
  <si>
    <t>Asfaltový betón vrstva obrusná AC 11 O v pruhu š. do 3 m z nemodifik. asfaltu tr. I, po zhutnení hr. 50 mm</t>
  </si>
  <si>
    <t>m2</t>
  </si>
  <si>
    <t>-32930258</t>
  </si>
  <si>
    <t>3</t>
  </si>
  <si>
    <t>919735111</t>
  </si>
  <si>
    <t>Rezanie existujúceho asfaltového krytu alebo podkladu hĺbky do 50 mm</t>
  </si>
  <si>
    <t>m</t>
  </si>
  <si>
    <t>552527760</t>
  </si>
  <si>
    <t>VP - Práce naviac</t>
  </si>
  <si>
    <t>PN</t>
  </si>
  <si>
    <t xml:space="preserve">1528b - Kostol </t>
  </si>
  <si>
    <t>1528c - Obchod</t>
  </si>
  <si>
    <t>-1981817654</t>
  </si>
  <si>
    <t>1528d - Obecný úrad</t>
  </si>
  <si>
    <t>1528e - Hájovňa</t>
  </si>
  <si>
    <t>1528g - Číslo domu 119</t>
  </si>
  <si>
    <t>1528h - Odovodnenie cesty</t>
  </si>
  <si>
    <t xml:space="preserve">    1 - Zemné práce</t>
  </si>
  <si>
    <t xml:space="preserve">    99 - Presun hmôt HSV</t>
  </si>
  <si>
    <t>113154110</t>
  </si>
  <si>
    <t>Odstránenie podkladu z asfaltobetónu</t>
  </si>
  <si>
    <t>-1153309249</t>
  </si>
  <si>
    <t>132601101</t>
  </si>
  <si>
    <t>Výkop ryhy do šírky 600 mm v horn.7 pre akékoľvek množstve</t>
  </si>
  <si>
    <t>m3</t>
  </si>
  <si>
    <t>440596878</t>
  </si>
  <si>
    <t>567124112</t>
  </si>
  <si>
    <t>Podklad z podkladového betónu PB I tr. C 20/25 hr. 120 mm</t>
  </si>
  <si>
    <t>-769981030</t>
  </si>
  <si>
    <t>1975232911</t>
  </si>
  <si>
    <t>5</t>
  </si>
  <si>
    <t>577154211</t>
  </si>
  <si>
    <t>Asfaltový betón vrstva obrusná AC 11 O v pruhu š. do 3 m z nemodifik. asfaltu tr. I, po zhutnení hr. 60 mm</t>
  </si>
  <si>
    <t>-690589338</t>
  </si>
  <si>
    <t>6</t>
  </si>
  <si>
    <t>900872770</t>
  </si>
  <si>
    <t>7</t>
  </si>
  <si>
    <t>935114233</t>
  </si>
  <si>
    <t>Osadenie odvodňovacieho betónového žľabu plytkého BGF-Z s ochrannou hranou vnútornej šírky 200 mm a s roštom triedy C 250</t>
  </si>
  <si>
    <t>68694887</t>
  </si>
  <si>
    <t>8</t>
  </si>
  <si>
    <t>M</t>
  </si>
  <si>
    <t>592270016000</t>
  </si>
  <si>
    <t>Odvodňovací žľab plytký BGF-Z SV G NW 200, dĺžky 1 m, výšky 100 mm, bez spádu, betónový s liatinovou hranou, HYDRO BG</t>
  </si>
  <si>
    <t>ks</t>
  </si>
  <si>
    <t>-1114774</t>
  </si>
  <si>
    <t>9</t>
  </si>
  <si>
    <t>592270017400</t>
  </si>
  <si>
    <t>Liatinový rošt BG-SV NW 200, lxšxhr 500x247x25 mm, rozmer štrbiny SW 18x220, trieda D 400, s rýchlouzáverom, pre žľaby s ochrannou hranou, HYDRO BG</t>
  </si>
  <si>
    <t>-1709580570</t>
  </si>
  <si>
    <t>10</t>
  </si>
  <si>
    <t>998225111</t>
  </si>
  <si>
    <t>Presun hmôt pre pozemnú komunikáciu a letisko s krytom asfaltovým akejkoľvek dĺžky objektu</t>
  </si>
  <si>
    <t>-835445990</t>
  </si>
  <si>
    <t>1528i - Osadenie obrubníkov</t>
  </si>
  <si>
    <t>122101101</t>
  </si>
  <si>
    <t>Odkopávka a prekopávka nezapažená v horninách 1-2 do 100 m3</t>
  </si>
  <si>
    <t>2119609546</t>
  </si>
  <si>
    <t>122201109</t>
  </si>
  <si>
    <t>Odkopávky a prekopávky nezapažené. Príplatok k cenám za lepivosť horniny 3</t>
  </si>
  <si>
    <t>-1472568535</t>
  </si>
  <si>
    <t>916362112</t>
  </si>
  <si>
    <t>Osadenie cestného obrubníka betónového stojatého do lôžka z betónu prostého tr. C 16/20 s bočnou oporou</t>
  </si>
  <si>
    <t>2104337911</t>
  </si>
  <si>
    <t>592170002100</t>
  </si>
  <si>
    <t>Obrubník PREMAC cestný, lxšxv 1000x100x200 mm, skosenie 15/15 mm</t>
  </si>
  <si>
    <t>-342572579</t>
  </si>
  <si>
    <t>918101112</t>
  </si>
  <si>
    <t>Lôžko pod obrubníky, krajníky alebo obruby z dlažobných kociek z betónu prostého tr. C 16/20</t>
  </si>
  <si>
    <t>69912106</t>
  </si>
  <si>
    <t>1127501944</t>
  </si>
  <si>
    <t>979082213</t>
  </si>
  <si>
    <t>Vodorovná doprava sutiny so zložením a hrubým urovnaním na vzdialenosť do 1 km</t>
  </si>
  <si>
    <t>-1361293426</t>
  </si>
  <si>
    <t>979087213</t>
  </si>
  <si>
    <t>Nakladanie na dopravné prostriedky pre vodorovnú dopravu vybúraných hmôt</t>
  </si>
  <si>
    <t>-631976136</t>
  </si>
  <si>
    <t>11</t>
  </si>
  <si>
    <t>-1786938167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</si>
</sst>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4" fontId="9" fillId="0" borderId="0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4" fontId="16" fillId="0" borderId="0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left"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0" fillId="6" borderId="9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horizontal="right" vertical="center"/>
    </xf>
    <xf numFmtId="4" fontId="23" fillId="0" borderId="0" xfId="0" applyNumberFormat="1" applyFont="1" applyBorder="1" applyAlignment="1" applyProtection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 applyProtection="1">
      <alignment vertical="center"/>
    </xf>
    <xf numFmtId="4" fontId="28" fillId="0" borderId="17" xfId="0" applyNumberFormat="1" applyFont="1" applyBorder="1" applyAlignment="1" applyProtection="1">
      <alignment vertical="center"/>
    </xf>
    <xf numFmtId="166" fontId="28" fillId="0" borderId="17" xfId="0" applyNumberFormat="1" applyFont="1" applyBorder="1" applyAlignment="1" applyProtection="1">
      <alignment vertical="center"/>
    </xf>
    <xf numFmtId="4" fontId="28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 applyProtection="1">
      <alignment vertical="center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0" fillId="2" borderId="0" xfId="0" applyFill="1" applyProtection="1"/>
    <xf numFmtId="0" fontId="11" fillId="2" borderId="0" xfId="1" applyFont="1" applyFill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18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4" fontId="29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4" fontId="23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4" fontId="5" fillId="0" borderId="0" xfId="0" applyNumberFormat="1" applyFont="1" applyBorder="1" applyAlignment="1" applyProtection="1"/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  <xf numFmtId="0" fontId="33" fillId="0" borderId="25" xfId="0" applyFont="1" applyBorder="1" applyAlignment="1" applyProtection="1">
      <alignment horizontal="center" vertical="center"/>
    </xf>
    <xf numFmtId="49" fontId="33" fillId="0" borderId="25" xfId="0" applyNumberFormat="1" applyFont="1" applyBorder="1" applyAlignment="1" applyProtection="1">
      <alignment horizontal="left" vertical="center" wrapText="1"/>
    </xf>
    <xf numFmtId="0" fontId="33" fillId="0" borderId="25" xfId="0" applyFont="1" applyBorder="1" applyAlignment="1" applyProtection="1">
      <alignment horizontal="left" vertical="center" wrapText="1"/>
    </xf>
    <xf numFmtId="0" fontId="33" fillId="0" borderId="25" xfId="0" applyFont="1" applyBorder="1" applyAlignment="1" applyProtection="1">
      <alignment horizontal="center" vertical="center" wrapText="1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4" fontId="33" fillId="4" borderId="25" xfId="0" applyNumberFormat="1" applyFont="1" applyFill="1" applyBorder="1" applyAlignment="1" applyProtection="1">
      <alignment vertical="center"/>
      <protection locked="0"/>
    </xf>
    <xf numFmtId="4" fontId="33" fillId="4" borderId="25" xfId="0" applyNumberFormat="1" applyFont="1" applyFill="1" applyBorder="1" applyAlignment="1" applyProtection="1">
      <alignment vertical="center"/>
    </xf>
    <xf numFmtId="4" fontId="33" fillId="0" borderId="25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R2" s="19" t="s">
        <v>8</v>
      </c>
      <c r="BS2" s="20" t="s">
        <v>9</v>
      </c>
      <c r="BT2" s="20" t="s">
        <v>10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ht="36.96" customHeight="1">
      <c r="B4" s="24"/>
      <c r="C4" s="25" t="s">
        <v>11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7"/>
      <c r="AS4" s="18" t="s">
        <v>12</v>
      </c>
      <c r="BE4" s="28" t="s">
        <v>13</v>
      </c>
      <c r="BS4" s="20" t="s">
        <v>14</v>
      </c>
    </row>
    <row r="5" ht="14.4" customHeight="1">
      <c r="B5" s="24"/>
      <c r="C5" s="29"/>
      <c r="D5" s="30" t="s">
        <v>15</v>
      </c>
      <c r="E5" s="29"/>
      <c r="F5" s="29"/>
      <c r="G5" s="29"/>
      <c r="H5" s="29"/>
      <c r="I5" s="29"/>
      <c r="J5" s="29"/>
      <c r="K5" s="31" t="s">
        <v>16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7"/>
      <c r="BE5" s="32" t="s">
        <v>17</v>
      </c>
      <c r="BS5" s="20" t="s">
        <v>9</v>
      </c>
    </row>
    <row r="6" ht="36.96" customHeight="1">
      <c r="B6" s="24"/>
      <c r="C6" s="29"/>
      <c r="D6" s="33" t="s">
        <v>18</v>
      </c>
      <c r="E6" s="29"/>
      <c r="F6" s="29"/>
      <c r="G6" s="29"/>
      <c r="H6" s="29"/>
      <c r="I6" s="29"/>
      <c r="J6" s="29"/>
      <c r="K6" s="34" t="s">
        <v>19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7"/>
      <c r="BE6" s="35"/>
      <c r="BS6" s="20" t="s">
        <v>9</v>
      </c>
    </row>
    <row r="7" ht="14.4" customHeight="1">
      <c r="B7" s="24"/>
      <c r="C7" s="29"/>
      <c r="D7" s="36" t="s">
        <v>20</v>
      </c>
      <c r="E7" s="29"/>
      <c r="F7" s="29"/>
      <c r="G7" s="29"/>
      <c r="H7" s="29"/>
      <c r="I7" s="29"/>
      <c r="J7" s="29"/>
      <c r="K7" s="31" t="s">
        <v>21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6" t="s">
        <v>22</v>
      </c>
      <c r="AL7" s="29"/>
      <c r="AM7" s="29"/>
      <c r="AN7" s="31" t="s">
        <v>21</v>
      </c>
      <c r="AO7" s="29"/>
      <c r="AP7" s="29"/>
      <c r="AQ7" s="27"/>
      <c r="BE7" s="35"/>
      <c r="BS7" s="20" t="s">
        <v>9</v>
      </c>
    </row>
    <row r="8" ht="14.4" customHeight="1">
      <c r="B8" s="24"/>
      <c r="C8" s="29"/>
      <c r="D8" s="36" t="s">
        <v>23</v>
      </c>
      <c r="E8" s="29"/>
      <c r="F8" s="29"/>
      <c r="G8" s="29"/>
      <c r="H8" s="29"/>
      <c r="I8" s="29"/>
      <c r="J8" s="29"/>
      <c r="K8" s="31" t="s">
        <v>24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6" t="s">
        <v>25</v>
      </c>
      <c r="AL8" s="29"/>
      <c r="AM8" s="29"/>
      <c r="AN8" s="37" t="s">
        <v>26</v>
      </c>
      <c r="AO8" s="29"/>
      <c r="AP8" s="29"/>
      <c r="AQ8" s="27"/>
      <c r="BE8" s="35"/>
      <c r="BS8" s="20" t="s">
        <v>9</v>
      </c>
    </row>
    <row r="9" ht="14.4" customHeight="1">
      <c r="B9" s="24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35"/>
      <c r="BS9" s="20" t="s">
        <v>9</v>
      </c>
    </row>
    <row r="10" ht="14.4" customHeight="1">
      <c r="B10" s="24"/>
      <c r="C10" s="29"/>
      <c r="D10" s="36" t="s">
        <v>27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6" t="s">
        <v>28</v>
      </c>
      <c r="AL10" s="29"/>
      <c r="AM10" s="29"/>
      <c r="AN10" s="31" t="s">
        <v>21</v>
      </c>
      <c r="AO10" s="29"/>
      <c r="AP10" s="29"/>
      <c r="AQ10" s="27"/>
      <c r="BE10" s="35"/>
      <c r="BS10" s="20" t="s">
        <v>9</v>
      </c>
    </row>
    <row r="11" ht="18.48" customHeight="1">
      <c r="B11" s="24"/>
      <c r="C11" s="29"/>
      <c r="D11" s="29"/>
      <c r="E11" s="31" t="s">
        <v>29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6" t="s">
        <v>30</v>
      </c>
      <c r="AL11" s="29"/>
      <c r="AM11" s="29"/>
      <c r="AN11" s="31" t="s">
        <v>21</v>
      </c>
      <c r="AO11" s="29"/>
      <c r="AP11" s="29"/>
      <c r="AQ11" s="27"/>
      <c r="BE11" s="35"/>
      <c r="BS11" s="20" t="s">
        <v>9</v>
      </c>
    </row>
    <row r="12" ht="6.96" customHeight="1">
      <c r="B12" s="24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35"/>
      <c r="BS12" s="20" t="s">
        <v>9</v>
      </c>
    </row>
    <row r="13" ht="14.4" customHeight="1">
      <c r="B13" s="24"/>
      <c r="C13" s="29"/>
      <c r="D13" s="36" t="s">
        <v>31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6" t="s">
        <v>28</v>
      </c>
      <c r="AL13" s="29"/>
      <c r="AM13" s="29"/>
      <c r="AN13" s="38" t="s">
        <v>32</v>
      </c>
      <c r="AO13" s="29"/>
      <c r="AP13" s="29"/>
      <c r="AQ13" s="27"/>
      <c r="BE13" s="35"/>
      <c r="BS13" s="20" t="s">
        <v>9</v>
      </c>
    </row>
    <row r="14">
      <c r="B14" s="24"/>
      <c r="C14" s="29"/>
      <c r="D14" s="29"/>
      <c r="E14" s="38" t="s">
        <v>32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6" t="s">
        <v>30</v>
      </c>
      <c r="AL14" s="29"/>
      <c r="AM14" s="29"/>
      <c r="AN14" s="38" t="s">
        <v>32</v>
      </c>
      <c r="AO14" s="29"/>
      <c r="AP14" s="29"/>
      <c r="AQ14" s="27"/>
      <c r="BE14" s="35"/>
      <c r="BS14" s="20" t="s">
        <v>9</v>
      </c>
    </row>
    <row r="15" ht="6.96" customHeight="1">
      <c r="B15" s="2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35"/>
      <c r="BS15" s="20" t="s">
        <v>6</v>
      </c>
    </row>
    <row r="16" ht="14.4" customHeight="1">
      <c r="B16" s="24"/>
      <c r="C16" s="29"/>
      <c r="D16" s="36" t="s">
        <v>33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6" t="s">
        <v>28</v>
      </c>
      <c r="AL16" s="29"/>
      <c r="AM16" s="29"/>
      <c r="AN16" s="31" t="s">
        <v>21</v>
      </c>
      <c r="AO16" s="29"/>
      <c r="AP16" s="29"/>
      <c r="AQ16" s="27"/>
      <c r="BE16" s="35"/>
      <c r="BS16" s="20" t="s">
        <v>6</v>
      </c>
    </row>
    <row r="17" ht="18.48" customHeight="1">
      <c r="B17" s="24"/>
      <c r="C17" s="29"/>
      <c r="D17" s="29"/>
      <c r="E17" s="31" t="s">
        <v>34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6" t="s">
        <v>30</v>
      </c>
      <c r="AL17" s="29"/>
      <c r="AM17" s="29"/>
      <c r="AN17" s="31" t="s">
        <v>21</v>
      </c>
      <c r="AO17" s="29"/>
      <c r="AP17" s="29"/>
      <c r="AQ17" s="27"/>
      <c r="BE17" s="35"/>
      <c r="BS17" s="20" t="s">
        <v>35</v>
      </c>
    </row>
    <row r="18" ht="6.96" customHeight="1">
      <c r="B18" s="24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35"/>
      <c r="BS18" s="20" t="s">
        <v>9</v>
      </c>
    </row>
    <row r="19" ht="14.4" customHeight="1">
      <c r="B19" s="24"/>
      <c r="C19" s="29"/>
      <c r="D19" s="36" t="s">
        <v>36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6" t="s">
        <v>28</v>
      </c>
      <c r="AL19" s="29"/>
      <c r="AM19" s="29"/>
      <c r="AN19" s="31" t="s">
        <v>21</v>
      </c>
      <c r="AO19" s="29"/>
      <c r="AP19" s="29"/>
      <c r="AQ19" s="27"/>
      <c r="BE19" s="35"/>
      <c r="BS19" s="20" t="s">
        <v>9</v>
      </c>
    </row>
    <row r="20" ht="18.48" customHeight="1">
      <c r="B20" s="24"/>
      <c r="C20" s="29"/>
      <c r="D20" s="29"/>
      <c r="E20" s="31" t="s">
        <v>24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6" t="s">
        <v>30</v>
      </c>
      <c r="AL20" s="29"/>
      <c r="AM20" s="29"/>
      <c r="AN20" s="31" t="s">
        <v>21</v>
      </c>
      <c r="AO20" s="29"/>
      <c r="AP20" s="29"/>
      <c r="AQ20" s="27"/>
      <c r="BE20" s="35"/>
    </row>
    <row r="21" ht="6.96" customHeight="1">
      <c r="B21" s="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35"/>
    </row>
    <row r="22">
      <c r="B22" s="24"/>
      <c r="C22" s="29"/>
      <c r="D22" s="36" t="s">
        <v>37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35"/>
    </row>
    <row r="23" ht="16.5" customHeight="1">
      <c r="B23" s="24"/>
      <c r="C23" s="29"/>
      <c r="D23" s="29"/>
      <c r="E23" s="40" t="s">
        <v>21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29"/>
      <c r="AP23" s="29"/>
      <c r="AQ23" s="27"/>
      <c r="BE23" s="35"/>
    </row>
    <row r="24" ht="6.96" customHeight="1">
      <c r="B24" s="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35"/>
    </row>
    <row r="25" ht="6.96" customHeight="1">
      <c r="B25" s="24"/>
      <c r="C25" s="29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9"/>
      <c r="AQ25" s="27"/>
      <c r="BE25" s="35"/>
    </row>
    <row r="26" ht="14.4" customHeight="1">
      <c r="B26" s="24"/>
      <c r="C26" s="29"/>
      <c r="D26" s="42" t="s">
        <v>38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43">
        <f>ROUND(AG87,2)</f>
        <v>0</v>
      </c>
      <c r="AL26" s="29"/>
      <c r="AM26" s="29"/>
      <c r="AN26" s="29"/>
      <c r="AO26" s="29"/>
      <c r="AP26" s="29"/>
      <c r="AQ26" s="27"/>
      <c r="BE26" s="35"/>
    </row>
    <row r="27" ht="14.4" customHeight="1">
      <c r="B27" s="24"/>
      <c r="C27" s="29"/>
      <c r="D27" s="42" t="s">
        <v>39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43">
        <f>ROUND(AG97,2)</f>
        <v>0</v>
      </c>
      <c r="AL27" s="43"/>
      <c r="AM27" s="43"/>
      <c r="AN27" s="43"/>
      <c r="AO27" s="43"/>
      <c r="AP27" s="29"/>
      <c r="AQ27" s="27"/>
      <c r="BE27" s="35"/>
    </row>
    <row r="28" s="1" customFormat="1" ht="6.96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BE28" s="35"/>
    </row>
    <row r="29" s="1" customFormat="1" ht="25.92" customHeight="1">
      <c r="B29" s="44"/>
      <c r="C29" s="45"/>
      <c r="D29" s="47" t="s">
        <v>40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>
        <f>ROUND(AK26+AK27,2)</f>
        <v>0</v>
      </c>
      <c r="AL29" s="48"/>
      <c r="AM29" s="48"/>
      <c r="AN29" s="48"/>
      <c r="AO29" s="48"/>
      <c r="AP29" s="45"/>
      <c r="AQ29" s="46"/>
      <c r="BE29" s="35"/>
    </row>
    <row r="30" s="1" customFormat="1" ht="6.96" customHeight="1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6"/>
      <c r="BE30" s="35"/>
    </row>
    <row r="31" s="2" customFormat="1" ht="14.4" customHeight="1">
      <c r="B31" s="50"/>
      <c r="C31" s="51"/>
      <c r="D31" s="52" t="s">
        <v>41</v>
      </c>
      <c r="E31" s="51"/>
      <c r="F31" s="52" t="s">
        <v>42</v>
      </c>
      <c r="G31" s="51"/>
      <c r="H31" s="51"/>
      <c r="I31" s="51"/>
      <c r="J31" s="51"/>
      <c r="K31" s="51"/>
      <c r="L31" s="53">
        <v>0.20000000000000001</v>
      </c>
      <c r="M31" s="51"/>
      <c r="N31" s="51"/>
      <c r="O31" s="51"/>
      <c r="P31" s="51"/>
      <c r="Q31" s="51"/>
      <c r="R31" s="51"/>
      <c r="S31" s="51"/>
      <c r="T31" s="54" t="s">
        <v>43</v>
      </c>
      <c r="U31" s="51"/>
      <c r="V31" s="51"/>
      <c r="W31" s="55">
        <f>ROUND(AZ87+SUM(CD98:CD102),2)</f>
        <v>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5">
        <f>ROUND(AV87+SUM(BY98:BY102),2)</f>
        <v>0</v>
      </c>
      <c r="AL31" s="51"/>
      <c r="AM31" s="51"/>
      <c r="AN31" s="51"/>
      <c r="AO31" s="51"/>
      <c r="AP31" s="51"/>
      <c r="AQ31" s="56"/>
      <c r="BE31" s="35"/>
    </row>
    <row r="32" s="2" customFormat="1" ht="14.4" customHeight="1">
      <c r="B32" s="50"/>
      <c r="C32" s="51"/>
      <c r="D32" s="51"/>
      <c r="E32" s="51"/>
      <c r="F32" s="52" t="s">
        <v>44</v>
      </c>
      <c r="G32" s="51"/>
      <c r="H32" s="51"/>
      <c r="I32" s="51"/>
      <c r="J32" s="51"/>
      <c r="K32" s="51"/>
      <c r="L32" s="53">
        <v>0.20000000000000001</v>
      </c>
      <c r="M32" s="51"/>
      <c r="N32" s="51"/>
      <c r="O32" s="51"/>
      <c r="P32" s="51"/>
      <c r="Q32" s="51"/>
      <c r="R32" s="51"/>
      <c r="S32" s="51"/>
      <c r="T32" s="54" t="s">
        <v>43</v>
      </c>
      <c r="U32" s="51"/>
      <c r="V32" s="51"/>
      <c r="W32" s="55">
        <f>ROUND(BA87+SUM(CE98:CE102),2)</f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5">
        <f>ROUND(AW87+SUM(BZ98:BZ102),2)</f>
        <v>0</v>
      </c>
      <c r="AL32" s="51"/>
      <c r="AM32" s="51"/>
      <c r="AN32" s="51"/>
      <c r="AO32" s="51"/>
      <c r="AP32" s="51"/>
      <c r="AQ32" s="56"/>
      <c r="BE32" s="35"/>
    </row>
    <row r="33" hidden="1" s="2" customFormat="1" ht="14.4" customHeight="1">
      <c r="B33" s="50"/>
      <c r="C33" s="51"/>
      <c r="D33" s="51"/>
      <c r="E33" s="51"/>
      <c r="F33" s="52" t="s">
        <v>45</v>
      </c>
      <c r="G33" s="51"/>
      <c r="H33" s="51"/>
      <c r="I33" s="51"/>
      <c r="J33" s="51"/>
      <c r="K33" s="51"/>
      <c r="L33" s="53">
        <v>0.20000000000000001</v>
      </c>
      <c r="M33" s="51"/>
      <c r="N33" s="51"/>
      <c r="O33" s="51"/>
      <c r="P33" s="51"/>
      <c r="Q33" s="51"/>
      <c r="R33" s="51"/>
      <c r="S33" s="51"/>
      <c r="T33" s="54" t="s">
        <v>43</v>
      </c>
      <c r="U33" s="51"/>
      <c r="V33" s="51"/>
      <c r="W33" s="55">
        <f>ROUND(BB87+SUM(CF98:CF102),2)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5">
        <v>0</v>
      </c>
      <c r="AL33" s="51"/>
      <c r="AM33" s="51"/>
      <c r="AN33" s="51"/>
      <c r="AO33" s="51"/>
      <c r="AP33" s="51"/>
      <c r="AQ33" s="56"/>
      <c r="BE33" s="35"/>
    </row>
    <row r="34" hidden="1" s="2" customFormat="1" ht="14.4" customHeight="1">
      <c r="B34" s="50"/>
      <c r="C34" s="51"/>
      <c r="D34" s="51"/>
      <c r="E34" s="51"/>
      <c r="F34" s="52" t="s">
        <v>46</v>
      </c>
      <c r="G34" s="51"/>
      <c r="H34" s="51"/>
      <c r="I34" s="51"/>
      <c r="J34" s="51"/>
      <c r="K34" s="51"/>
      <c r="L34" s="53">
        <v>0.20000000000000001</v>
      </c>
      <c r="M34" s="51"/>
      <c r="N34" s="51"/>
      <c r="O34" s="51"/>
      <c r="P34" s="51"/>
      <c r="Q34" s="51"/>
      <c r="R34" s="51"/>
      <c r="S34" s="51"/>
      <c r="T34" s="54" t="s">
        <v>43</v>
      </c>
      <c r="U34" s="51"/>
      <c r="V34" s="51"/>
      <c r="W34" s="55">
        <f>ROUND(BC87+SUM(CG98:CG102),2)</f>
        <v>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5">
        <v>0</v>
      </c>
      <c r="AL34" s="51"/>
      <c r="AM34" s="51"/>
      <c r="AN34" s="51"/>
      <c r="AO34" s="51"/>
      <c r="AP34" s="51"/>
      <c r="AQ34" s="56"/>
      <c r="BE34" s="35"/>
    </row>
    <row r="35" hidden="1" s="2" customFormat="1" ht="14.4" customHeight="1">
      <c r="B35" s="50"/>
      <c r="C35" s="51"/>
      <c r="D35" s="51"/>
      <c r="E35" s="51"/>
      <c r="F35" s="52" t="s">
        <v>47</v>
      </c>
      <c r="G35" s="51"/>
      <c r="H35" s="51"/>
      <c r="I35" s="51"/>
      <c r="J35" s="51"/>
      <c r="K35" s="51"/>
      <c r="L35" s="53">
        <v>0</v>
      </c>
      <c r="M35" s="51"/>
      <c r="N35" s="51"/>
      <c r="O35" s="51"/>
      <c r="P35" s="51"/>
      <c r="Q35" s="51"/>
      <c r="R35" s="51"/>
      <c r="S35" s="51"/>
      <c r="T35" s="54" t="s">
        <v>43</v>
      </c>
      <c r="U35" s="51"/>
      <c r="V35" s="51"/>
      <c r="W35" s="55">
        <f>ROUND(BD87+SUM(CH98:CH102),2)</f>
        <v>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5">
        <v>0</v>
      </c>
      <c r="AL35" s="51"/>
      <c r="AM35" s="51"/>
      <c r="AN35" s="51"/>
      <c r="AO35" s="51"/>
      <c r="AP35" s="51"/>
      <c r="AQ35" s="56"/>
    </row>
    <row r="36" s="1" customFormat="1" ht="6.96" customHeight="1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6"/>
    </row>
    <row r="37" s="1" customFormat="1" ht="25.92" customHeight="1">
      <c r="B37" s="44"/>
      <c r="C37" s="57"/>
      <c r="D37" s="58" t="s">
        <v>48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 t="s">
        <v>49</v>
      </c>
      <c r="U37" s="59"/>
      <c r="V37" s="59"/>
      <c r="W37" s="59"/>
      <c r="X37" s="61" t="s">
        <v>50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62">
        <f>SUM(AK29:AK35)</f>
        <v>0</v>
      </c>
      <c r="AL37" s="59"/>
      <c r="AM37" s="59"/>
      <c r="AN37" s="59"/>
      <c r="AO37" s="63"/>
      <c r="AP37" s="57"/>
      <c r="AQ37" s="46"/>
    </row>
    <row r="38" s="1" customFormat="1" ht="14.4" customHeight="1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</row>
    <row r="39">
      <c r="B39" s="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>
      <c r="B40" s="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="1" customFormat="1">
      <c r="B49" s="44"/>
      <c r="C49" s="45"/>
      <c r="D49" s="64" t="s">
        <v>51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45"/>
      <c r="AB49" s="45"/>
      <c r="AC49" s="64" t="s">
        <v>52</v>
      </c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6"/>
      <c r="AP49" s="45"/>
      <c r="AQ49" s="46"/>
    </row>
    <row r="50">
      <c r="B50" s="24"/>
      <c r="C50" s="29"/>
      <c r="D50" s="6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68"/>
      <c r="AA50" s="29"/>
      <c r="AB50" s="29"/>
      <c r="AC50" s="67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68"/>
      <c r="AP50" s="29"/>
      <c r="AQ50" s="27"/>
    </row>
    <row r="51">
      <c r="B51" s="24"/>
      <c r="C51" s="29"/>
      <c r="D51" s="6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68"/>
      <c r="AA51" s="29"/>
      <c r="AB51" s="29"/>
      <c r="AC51" s="67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68"/>
      <c r="AP51" s="29"/>
      <c r="AQ51" s="27"/>
    </row>
    <row r="52">
      <c r="B52" s="24"/>
      <c r="C52" s="29"/>
      <c r="D52" s="6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68"/>
      <c r="AA52" s="29"/>
      <c r="AB52" s="29"/>
      <c r="AC52" s="67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68"/>
      <c r="AP52" s="29"/>
      <c r="AQ52" s="27"/>
    </row>
    <row r="53">
      <c r="B53" s="24"/>
      <c r="C53" s="29"/>
      <c r="D53" s="6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68"/>
      <c r="AA53" s="29"/>
      <c r="AB53" s="29"/>
      <c r="AC53" s="67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68"/>
      <c r="AP53" s="29"/>
      <c r="AQ53" s="27"/>
    </row>
    <row r="54">
      <c r="B54" s="24"/>
      <c r="C54" s="29"/>
      <c r="D54" s="6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68"/>
      <c r="AA54" s="29"/>
      <c r="AB54" s="29"/>
      <c r="AC54" s="67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68"/>
      <c r="AP54" s="29"/>
      <c r="AQ54" s="27"/>
    </row>
    <row r="55">
      <c r="B55" s="24"/>
      <c r="C55" s="29"/>
      <c r="D55" s="6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68"/>
      <c r="AA55" s="29"/>
      <c r="AB55" s="29"/>
      <c r="AC55" s="67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68"/>
      <c r="AP55" s="29"/>
      <c r="AQ55" s="27"/>
    </row>
    <row r="56">
      <c r="B56" s="24"/>
      <c r="C56" s="29"/>
      <c r="D56" s="6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68"/>
      <c r="AA56" s="29"/>
      <c r="AB56" s="29"/>
      <c r="AC56" s="67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68"/>
      <c r="AP56" s="29"/>
      <c r="AQ56" s="27"/>
    </row>
    <row r="57">
      <c r="B57" s="24"/>
      <c r="C57" s="29"/>
      <c r="D57" s="6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68"/>
      <c r="AA57" s="29"/>
      <c r="AB57" s="29"/>
      <c r="AC57" s="67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68"/>
      <c r="AP57" s="29"/>
      <c r="AQ57" s="27"/>
    </row>
    <row r="58" s="1" customFormat="1">
      <c r="B58" s="44"/>
      <c r="C58" s="45"/>
      <c r="D58" s="69" t="s">
        <v>53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1" t="s">
        <v>54</v>
      </c>
      <c r="S58" s="70"/>
      <c r="T58" s="70"/>
      <c r="U58" s="70"/>
      <c r="V58" s="70"/>
      <c r="W58" s="70"/>
      <c r="X58" s="70"/>
      <c r="Y58" s="70"/>
      <c r="Z58" s="72"/>
      <c r="AA58" s="45"/>
      <c r="AB58" s="45"/>
      <c r="AC58" s="69" t="s">
        <v>53</v>
      </c>
      <c r="AD58" s="70"/>
      <c r="AE58" s="70"/>
      <c r="AF58" s="70"/>
      <c r="AG58" s="70"/>
      <c r="AH58" s="70"/>
      <c r="AI58" s="70"/>
      <c r="AJ58" s="70"/>
      <c r="AK58" s="70"/>
      <c r="AL58" s="70"/>
      <c r="AM58" s="71" t="s">
        <v>54</v>
      </c>
      <c r="AN58" s="70"/>
      <c r="AO58" s="72"/>
      <c r="AP58" s="45"/>
      <c r="AQ58" s="46"/>
    </row>
    <row r="59">
      <c r="B59" s="2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="1" customFormat="1">
      <c r="B60" s="44"/>
      <c r="C60" s="45"/>
      <c r="D60" s="64" t="s">
        <v>55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45"/>
      <c r="AB60" s="45"/>
      <c r="AC60" s="64" t="s">
        <v>56</v>
      </c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6"/>
      <c r="AP60" s="45"/>
      <c r="AQ60" s="46"/>
    </row>
    <row r="61">
      <c r="B61" s="24"/>
      <c r="C61" s="29"/>
      <c r="D61" s="6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68"/>
      <c r="AA61" s="29"/>
      <c r="AB61" s="29"/>
      <c r="AC61" s="67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68"/>
      <c r="AP61" s="29"/>
      <c r="AQ61" s="27"/>
    </row>
    <row r="62">
      <c r="B62" s="24"/>
      <c r="C62" s="29"/>
      <c r="D62" s="6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68"/>
      <c r="AA62" s="29"/>
      <c r="AB62" s="29"/>
      <c r="AC62" s="67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68"/>
      <c r="AP62" s="29"/>
      <c r="AQ62" s="27"/>
    </row>
    <row r="63">
      <c r="B63" s="24"/>
      <c r="C63" s="29"/>
      <c r="D63" s="6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68"/>
      <c r="AA63" s="29"/>
      <c r="AB63" s="29"/>
      <c r="AC63" s="67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68"/>
      <c r="AP63" s="29"/>
      <c r="AQ63" s="27"/>
    </row>
    <row r="64">
      <c r="B64" s="24"/>
      <c r="C64" s="29"/>
      <c r="D64" s="6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68"/>
      <c r="AA64" s="29"/>
      <c r="AB64" s="29"/>
      <c r="AC64" s="67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68"/>
      <c r="AP64" s="29"/>
      <c r="AQ64" s="27"/>
    </row>
    <row r="65">
      <c r="B65" s="24"/>
      <c r="C65" s="29"/>
      <c r="D65" s="6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68"/>
      <c r="AA65" s="29"/>
      <c r="AB65" s="29"/>
      <c r="AC65" s="67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68"/>
      <c r="AP65" s="29"/>
      <c r="AQ65" s="27"/>
    </row>
    <row r="66">
      <c r="B66" s="24"/>
      <c r="C66" s="29"/>
      <c r="D66" s="6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68"/>
      <c r="AA66" s="29"/>
      <c r="AB66" s="29"/>
      <c r="AC66" s="67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68"/>
      <c r="AP66" s="29"/>
      <c r="AQ66" s="27"/>
    </row>
    <row r="67">
      <c r="B67" s="24"/>
      <c r="C67" s="29"/>
      <c r="D67" s="6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68"/>
      <c r="AA67" s="29"/>
      <c r="AB67" s="29"/>
      <c r="AC67" s="67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68"/>
      <c r="AP67" s="29"/>
      <c r="AQ67" s="27"/>
    </row>
    <row r="68">
      <c r="B68" s="24"/>
      <c r="C68" s="29"/>
      <c r="D68" s="6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68"/>
      <c r="AA68" s="29"/>
      <c r="AB68" s="29"/>
      <c r="AC68" s="67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68"/>
      <c r="AP68" s="29"/>
      <c r="AQ68" s="27"/>
    </row>
    <row r="69" s="1" customFormat="1">
      <c r="B69" s="44"/>
      <c r="C69" s="45"/>
      <c r="D69" s="69" t="s">
        <v>53</v>
      </c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1" t="s">
        <v>54</v>
      </c>
      <c r="S69" s="70"/>
      <c r="T69" s="70"/>
      <c r="U69" s="70"/>
      <c r="V69" s="70"/>
      <c r="W69" s="70"/>
      <c r="X69" s="70"/>
      <c r="Y69" s="70"/>
      <c r="Z69" s="72"/>
      <c r="AA69" s="45"/>
      <c r="AB69" s="45"/>
      <c r="AC69" s="69" t="s">
        <v>53</v>
      </c>
      <c r="AD69" s="70"/>
      <c r="AE69" s="70"/>
      <c r="AF69" s="70"/>
      <c r="AG69" s="70"/>
      <c r="AH69" s="70"/>
      <c r="AI69" s="70"/>
      <c r="AJ69" s="70"/>
      <c r="AK69" s="70"/>
      <c r="AL69" s="70"/>
      <c r="AM69" s="71" t="s">
        <v>54</v>
      </c>
      <c r="AN69" s="70"/>
      <c r="AO69" s="72"/>
      <c r="AP69" s="45"/>
      <c r="AQ69" s="46"/>
    </row>
    <row r="70" s="1" customFormat="1" ht="6.96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6"/>
    </row>
    <row r="71" s="1" customFormat="1" ht="6.96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8"/>
    </row>
    <row r="76" s="1" customFormat="1" ht="36.96" customHeight="1">
      <c r="B76" s="44"/>
      <c r="C76" s="25" t="s">
        <v>57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46"/>
    </row>
    <row r="77" s="3" customFormat="1" ht="14.4" customHeight="1">
      <c r="B77" s="79"/>
      <c r="C77" s="36" t="s">
        <v>15</v>
      </c>
      <c r="D77" s="80"/>
      <c r="E77" s="80"/>
      <c r="F77" s="80"/>
      <c r="G77" s="80"/>
      <c r="H77" s="80"/>
      <c r="I77" s="80"/>
      <c r="J77" s="80"/>
      <c r="K77" s="80"/>
      <c r="L77" s="80" t="str">
        <f>K5</f>
        <v>1528</v>
      </c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1"/>
    </row>
    <row r="78" s="4" customFormat="1" ht="36.96" customHeight="1">
      <c r="B78" s="82"/>
      <c r="C78" s="83" t="s">
        <v>18</v>
      </c>
      <c r="D78" s="84"/>
      <c r="E78" s="84"/>
      <c r="F78" s="84"/>
      <c r="G78" s="84"/>
      <c r="H78" s="84"/>
      <c r="I78" s="84"/>
      <c r="J78" s="84"/>
      <c r="K78" s="84"/>
      <c r="L78" s="85" t="str">
        <f>K6</f>
        <v>Živičná úprava obecný úrad Petrovce</v>
      </c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6"/>
    </row>
    <row r="79" s="1" customFormat="1" ht="6.96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6"/>
    </row>
    <row r="80" s="1" customFormat="1">
      <c r="B80" s="44"/>
      <c r="C80" s="36" t="s">
        <v>23</v>
      </c>
      <c r="D80" s="45"/>
      <c r="E80" s="45"/>
      <c r="F80" s="45"/>
      <c r="G80" s="45"/>
      <c r="H80" s="45"/>
      <c r="I80" s="45"/>
      <c r="J80" s="45"/>
      <c r="K80" s="45"/>
      <c r="L80" s="87" t="str">
        <f>IF(K8="","",K8)</f>
        <v xml:space="preserve"> </v>
      </c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36" t="s">
        <v>25</v>
      </c>
      <c r="AJ80" s="45"/>
      <c r="AK80" s="45"/>
      <c r="AL80" s="45"/>
      <c r="AM80" s="88" t="str">
        <f> IF(AN8= "","",AN8)</f>
        <v>21. 9. 2020</v>
      </c>
      <c r="AN80" s="45"/>
      <c r="AO80" s="45"/>
      <c r="AP80" s="45"/>
      <c r="AQ80" s="46"/>
    </row>
    <row r="81" s="1" customFormat="1" ht="6.96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6"/>
    </row>
    <row r="82" s="1" customFormat="1">
      <c r="B82" s="44"/>
      <c r="C82" s="36" t="s">
        <v>27</v>
      </c>
      <c r="D82" s="45"/>
      <c r="E82" s="45"/>
      <c r="F82" s="45"/>
      <c r="G82" s="45"/>
      <c r="H82" s="45"/>
      <c r="I82" s="45"/>
      <c r="J82" s="45"/>
      <c r="K82" s="45"/>
      <c r="L82" s="80" t="str">
        <f>IF(E11= "","",E11)</f>
        <v>Obec Petrovce</v>
      </c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36" t="s">
        <v>33</v>
      </c>
      <c r="AJ82" s="45"/>
      <c r="AK82" s="45"/>
      <c r="AL82" s="45"/>
      <c r="AM82" s="80" t="str">
        <f>IF(E17="","",E17)</f>
        <v>Ing. Viera Bumberová</v>
      </c>
      <c r="AN82" s="80"/>
      <c r="AO82" s="80"/>
      <c r="AP82" s="80"/>
      <c r="AQ82" s="46"/>
      <c r="AS82" s="89" t="s">
        <v>58</v>
      </c>
      <c r="AT82" s="90"/>
      <c r="AU82" s="91"/>
      <c r="AV82" s="91"/>
      <c r="AW82" s="91"/>
      <c r="AX82" s="91"/>
      <c r="AY82" s="91"/>
      <c r="AZ82" s="91"/>
      <c r="BA82" s="91"/>
      <c r="BB82" s="91"/>
      <c r="BC82" s="91"/>
      <c r="BD82" s="92"/>
    </row>
    <row r="83" s="1" customFormat="1">
      <c r="B83" s="44"/>
      <c r="C83" s="36" t="s">
        <v>31</v>
      </c>
      <c r="D83" s="45"/>
      <c r="E83" s="45"/>
      <c r="F83" s="45"/>
      <c r="G83" s="45"/>
      <c r="H83" s="45"/>
      <c r="I83" s="45"/>
      <c r="J83" s="45"/>
      <c r="K83" s="45"/>
      <c r="L83" s="80" t="str">
        <f>IF(E14= "Vyplň údaj","",E14)</f>
        <v/>
      </c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36" t="s">
        <v>36</v>
      </c>
      <c r="AJ83" s="45"/>
      <c r="AK83" s="45"/>
      <c r="AL83" s="45"/>
      <c r="AM83" s="80" t="str">
        <f>IF(E20="","",E20)</f>
        <v xml:space="preserve"> </v>
      </c>
      <c r="AN83" s="80"/>
      <c r="AO83" s="80"/>
      <c r="AP83" s="80"/>
      <c r="AQ83" s="46"/>
      <c r="AS83" s="93"/>
      <c r="AT83" s="94"/>
      <c r="AU83" s="95"/>
      <c r="AV83" s="95"/>
      <c r="AW83" s="95"/>
      <c r="AX83" s="95"/>
      <c r="AY83" s="95"/>
      <c r="AZ83" s="95"/>
      <c r="BA83" s="95"/>
      <c r="BB83" s="95"/>
      <c r="BC83" s="95"/>
      <c r="BD83" s="96"/>
    </row>
    <row r="84" s="1" customFormat="1" ht="10.8" customHeight="1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6"/>
      <c r="AS84" s="97"/>
      <c r="AT84" s="52"/>
      <c r="AU84" s="45"/>
      <c r="AV84" s="45"/>
      <c r="AW84" s="45"/>
      <c r="AX84" s="45"/>
      <c r="AY84" s="45"/>
      <c r="AZ84" s="45"/>
      <c r="BA84" s="45"/>
      <c r="BB84" s="45"/>
      <c r="BC84" s="45"/>
      <c r="BD84" s="98"/>
    </row>
    <row r="85" s="1" customFormat="1" ht="29.28" customHeight="1">
      <c r="B85" s="44"/>
      <c r="C85" s="99" t="s">
        <v>59</v>
      </c>
      <c r="D85" s="100"/>
      <c r="E85" s="100"/>
      <c r="F85" s="100"/>
      <c r="G85" s="100"/>
      <c r="H85" s="101"/>
      <c r="I85" s="102" t="s">
        <v>60</v>
      </c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2" t="s">
        <v>61</v>
      </c>
      <c r="AH85" s="100"/>
      <c r="AI85" s="100"/>
      <c r="AJ85" s="100"/>
      <c r="AK85" s="100"/>
      <c r="AL85" s="100"/>
      <c r="AM85" s="100"/>
      <c r="AN85" s="102" t="s">
        <v>62</v>
      </c>
      <c r="AO85" s="100"/>
      <c r="AP85" s="103"/>
      <c r="AQ85" s="46"/>
      <c r="AS85" s="104" t="s">
        <v>63</v>
      </c>
      <c r="AT85" s="105" t="s">
        <v>64</v>
      </c>
      <c r="AU85" s="105" t="s">
        <v>65</v>
      </c>
      <c r="AV85" s="105" t="s">
        <v>66</v>
      </c>
      <c r="AW85" s="105" t="s">
        <v>67</v>
      </c>
      <c r="AX85" s="105" t="s">
        <v>68</v>
      </c>
      <c r="AY85" s="105" t="s">
        <v>69</v>
      </c>
      <c r="AZ85" s="105" t="s">
        <v>70</v>
      </c>
      <c r="BA85" s="105" t="s">
        <v>71</v>
      </c>
      <c r="BB85" s="105" t="s">
        <v>72</v>
      </c>
      <c r="BC85" s="105" t="s">
        <v>73</v>
      </c>
      <c r="BD85" s="106" t="s">
        <v>74</v>
      </c>
    </row>
    <row r="86" s="1" customFormat="1" ht="10.8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6"/>
      <c r="AS86" s="107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6"/>
    </row>
    <row r="87" s="4" customFormat="1" ht="32.4" customHeight="1">
      <c r="B87" s="82"/>
      <c r="C87" s="108" t="s">
        <v>75</v>
      </c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10">
        <f>ROUND(SUM(AG88:AG95),2)</f>
        <v>0</v>
      </c>
      <c r="AH87" s="110"/>
      <c r="AI87" s="110"/>
      <c r="AJ87" s="110"/>
      <c r="AK87" s="110"/>
      <c r="AL87" s="110"/>
      <c r="AM87" s="110"/>
      <c r="AN87" s="111">
        <f>SUM(AG87,AT87)</f>
        <v>0</v>
      </c>
      <c r="AO87" s="111"/>
      <c r="AP87" s="111"/>
      <c r="AQ87" s="86"/>
      <c r="AS87" s="112">
        <f>ROUND(SUM(AS88:AS95),2)</f>
        <v>0</v>
      </c>
      <c r="AT87" s="113">
        <f>ROUND(SUM(AV87:AW87),2)</f>
        <v>0</v>
      </c>
      <c r="AU87" s="114">
        <f>ROUND(SUM(AU88:AU95),5)</f>
        <v>0</v>
      </c>
      <c r="AV87" s="113">
        <f>ROUND(AZ87*L31,2)</f>
        <v>0</v>
      </c>
      <c r="AW87" s="113">
        <f>ROUND(BA87*L32,2)</f>
        <v>0</v>
      </c>
      <c r="AX87" s="113">
        <f>ROUND(BB87*L31,2)</f>
        <v>0</v>
      </c>
      <c r="AY87" s="113">
        <f>ROUND(BC87*L32,2)</f>
        <v>0</v>
      </c>
      <c r="AZ87" s="113">
        <f>ROUND(SUM(AZ88:AZ95),2)</f>
        <v>0</v>
      </c>
      <c r="BA87" s="113">
        <f>ROUND(SUM(BA88:BA95),2)</f>
        <v>0</v>
      </c>
      <c r="BB87" s="113">
        <f>ROUND(SUM(BB88:BB95),2)</f>
        <v>0</v>
      </c>
      <c r="BC87" s="113">
        <f>ROUND(SUM(BC88:BC95),2)</f>
        <v>0</v>
      </c>
      <c r="BD87" s="115">
        <f>ROUND(SUM(BD88:BD95),2)</f>
        <v>0</v>
      </c>
      <c r="BS87" s="116" t="s">
        <v>76</v>
      </c>
      <c r="BT87" s="116" t="s">
        <v>77</v>
      </c>
      <c r="BU87" s="117" t="s">
        <v>78</v>
      </c>
      <c r="BV87" s="116" t="s">
        <v>79</v>
      </c>
      <c r="BW87" s="116" t="s">
        <v>80</v>
      </c>
      <c r="BX87" s="116" t="s">
        <v>81</v>
      </c>
    </row>
    <row r="88" s="5" customFormat="1" ht="16.5" customHeight="1">
      <c r="A88" s="118" t="s">
        <v>82</v>
      </c>
      <c r="B88" s="119"/>
      <c r="C88" s="120"/>
      <c r="D88" s="121" t="s">
        <v>83</v>
      </c>
      <c r="E88" s="121"/>
      <c r="F88" s="121"/>
      <c r="G88" s="121"/>
      <c r="H88" s="121"/>
      <c r="I88" s="122"/>
      <c r="J88" s="121" t="s">
        <v>84</v>
      </c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3">
        <f>'1528a - Základná škola'!M30</f>
        <v>0</v>
      </c>
      <c r="AH88" s="122"/>
      <c r="AI88" s="122"/>
      <c r="AJ88" s="122"/>
      <c r="AK88" s="122"/>
      <c r="AL88" s="122"/>
      <c r="AM88" s="122"/>
      <c r="AN88" s="123">
        <f>SUM(AG88,AT88)</f>
        <v>0</v>
      </c>
      <c r="AO88" s="122"/>
      <c r="AP88" s="122"/>
      <c r="AQ88" s="124"/>
      <c r="AS88" s="125">
        <f>'1528a - Základná škola'!M28</f>
        <v>0</v>
      </c>
      <c r="AT88" s="126">
        <f>ROUND(SUM(AV88:AW88),2)</f>
        <v>0</v>
      </c>
      <c r="AU88" s="127">
        <f>'1528a - Základná škola'!W118</f>
        <v>0</v>
      </c>
      <c r="AV88" s="126">
        <f>'1528a - Základná škola'!M32</f>
        <v>0</v>
      </c>
      <c r="AW88" s="126">
        <f>'1528a - Základná škola'!M33</f>
        <v>0</v>
      </c>
      <c r="AX88" s="126">
        <f>'1528a - Základná škola'!M34</f>
        <v>0</v>
      </c>
      <c r="AY88" s="126">
        <f>'1528a - Základná škola'!M35</f>
        <v>0</v>
      </c>
      <c r="AZ88" s="126">
        <f>'1528a - Základná škola'!H32</f>
        <v>0</v>
      </c>
      <c r="BA88" s="126">
        <f>'1528a - Základná škola'!H33</f>
        <v>0</v>
      </c>
      <c r="BB88" s="126">
        <f>'1528a - Základná škola'!H34</f>
        <v>0</v>
      </c>
      <c r="BC88" s="126">
        <f>'1528a - Základná škola'!H35</f>
        <v>0</v>
      </c>
      <c r="BD88" s="128">
        <f>'1528a - Základná škola'!H36</f>
        <v>0</v>
      </c>
      <c r="BT88" s="129" t="s">
        <v>85</v>
      </c>
      <c r="BV88" s="129" t="s">
        <v>79</v>
      </c>
      <c r="BW88" s="129" t="s">
        <v>86</v>
      </c>
      <c r="BX88" s="129" t="s">
        <v>80</v>
      </c>
    </row>
    <row r="89" s="5" customFormat="1" ht="16.5" customHeight="1">
      <c r="A89" s="118" t="s">
        <v>82</v>
      </c>
      <c r="B89" s="119"/>
      <c r="C89" s="120"/>
      <c r="D89" s="121" t="s">
        <v>87</v>
      </c>
      <c r="E89" s="121"/>
      <c r="F89" s="121"/>
      <c r="G89" s="121"/>
      <c r="H89" s="121"/>
      <c r="I89" s="122"/>
      <c r="J89" s="121" t="s">
        <v>88</v>
      </c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3">
        <f>'1528b - Kostol '!M30</f>
        <v>0</v>
      </c>
      <c r="AH89" s="122"/>
      <c r="AI89" s="122"/>
      <c r="AJ89" s="122"/>
      <c r="AK89" s="122"/>
      <c r="AL89" s="122"/>
      <c r="AM89" s="122"/>
      <c r="AN89" s="123">
        <f>SUM(AG89,AT89)</f>
        <v>0</v>
      </c>
      <c r="AO89" s="122"/>
      <c r="AP89" s="122"/>
      <c r="AQ89" s="124"/>
      <c r="AS89" s="125">
        <f>'1528b - Kostol '!M28</f>
        <v>0</v>
      </c>
      <c r="AT89" s="126">
        <f>ROUND(SUM(AV89:AW89),2)</f>
        <v>0</v>
      </c>
      <c r="AU89" s="127">
        <f>'1528b - Kostol '!W117</f>
        <v>0</v>
      </c>
      <c r="AV89" s="126">
        <f>'1528b - Kostol '!M32</f>
        <v>0</v>
      </c>
      <c r="AW89" s="126">
        <f>'1528b - Kostol '!M33</f>
        <v>0</v>
      </c>
      <c r="AX89" s="126">
        <f>'1528b - Kostol '!M34</f>
        <v>0</v>
      </c>
      <c r="AY89" s="126">
        <f>'1528b - Kostol '!M35</f>
        <v>0</v>
      </c>
      <c r="AZ89" s="126">
        <f>'1528b - Kostol '!H32</f>
        <v>0</v>
      </c>
      <c r="BA89" s="126">
        <f>'1528b - Kostol '!H33</f>
        <v>0</v>
      </c>
      <c r="BB89" s="126">
        <f>'1528b - Kostol '!H34</f>
        <v>0</v>
      </c>
      <c r="BC89" s="126">
        <f>'1528b - Kostol '!H35</f>
        <v>0</v>
      </c>
      <c r="BD89" s="128">
        <f>'1528b - Kostol '!H36</f>
        <v>0</v>
      </c>
      <c r="BT89" s="129" t="s">
        <v>85</v>
      </c>
      <c r="BV89" s="129" t="s">
        <v>79</v>
      </c>
      <c r="BW89" s="129" t="s">
        <v>89</v>
      </c>
      <c r="BX89" s="129" t="s">
        <v>80</v>
      </c>
    </row>
    <row r="90" s="5" customFormat="1" ht="16.5" customHeight="1">
      <c r="A90" s="118" t="s">
        <v>82</v>
      </c>
      <c r="B90" s="119"/>
      <c r="C90" s="120"/>
      <c r="D90" s="121" t="s">
        <v>90</v>
      </c>
      <c r="E90" s="121"/>
      <c r="F90" s="121"/>
      <c r="G90" s="121"/>
      <c r="H90" s="121"/>
      <c r="I90" s="122"/>
      <c r="J90" s="121" t="s">
        <v>91</v>
      </c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3">
        <f>'1528c - Obchod'!M30</f>
        <v>0</v>
      </c>
      <c r="AH90" s="122"/>
      <c r="AI90" s="122"/>
      <c r="AJ90" s="122"/>
      <c r="AK90" s="122"/>
      <c r="AL90" s="122"/>
      <c r="AM90" s="122"/>
      <c r="AN90" s="123">
        <f>SUM(AG90,AT90)</f>
        <v>0</v>
      </c>
      <c r="AO90" s="122"/>
      <c r="AP90" s="122"/>
      <c r="AQ90" s="124"/>
      <c r="AS90" s="125">
        <f>'1528c - Obchod'!M28</f>
        <v>0</v>
      </c>
      <c r="AT90" s="126">
        <f>ROUND(SUM(AV90:AW90),2)</f>
        <v>0</v>
      </c>
      <c r="AU90" s="127">
        <f>'1528c - Obchod'!W118</f>
        <v>0</v>
      </c>
      <c r="AV90" s="126">
        <f>'1528c - Obchod'!M32</f>
        <v>0</v>
      </c>
      <c r="AW90" s="126">
        <f>'1528c - Obchod'!M33</f>
        <v>0</v>
      </c>
      <c r="AX90" s="126">
        <f>'1528c - Obchod'!M34</f>
        <v>0</v>
      </c>
      <c r="AY90" s="126">
        <f>'1528c - Obchod'!M35</f>
        <v>0</v>
      </c>
      <c r="AZ90" s="126">
        <f>'1528c - Obchod'!H32</f>
        <v>0</v>
      </c>
      <c r="BA90" s="126">
        <f>'1528c - Obchod'!H33</f>
        <v>0</v>
      </c>
      <c r="BB90" s="126">
        <f>'1528c - Obchod'!H34</f>
        <v>0</v>
      </c>
      <c r="BC90" s="126">
        <f>'1528c - Obchod'!H35</f>
        <v>0</v>
      </c>
      <c r="BD90" s="128">
        <f>'1528c - Obchod'!H36</f>
        <v>0</v>
      </c>
      <c r="BT90" s="129" t="s">
        <v>85</v>
      </c>
      <c r="BV90" s="129" t="s">
        <v>79</v>
      </c>
      <c r="BW90" s="129" t="s">
        <v>92</v>
      </c>
      <c r="BX90" s="129" t="s">
        <v>80</v>
      </c>
    </row>
    <row r="91" s="5" customFormat="1" ht="16.5" customHeight="1">
      <c r="A91" s="118" t="s">
        <v>82</v>
      </c>
      <c r="B91" s="119"/>
      <c r="C91" s="120"/>
      <c r="D91" s="121" t="s">
        <v>93</v>
      </c>
      <c r="E91" s="121"/>
      <c r="F91" s="121"/>
      <c r="G91" s="121"/>
      <c r="H91" s="121"/>
      <c r="I91" s="122"/>
      <c r="J91" s="121" t="s">
        <v>94</v>
      </c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3">
        <f>'1528d - Obecný úrad'!M30</f>
        <v>0</v>
      </c>
      <c r="AH91" s="122"/>
      <c r="AI91" s="122"/>
      <c r="AJ91" s="122"/>
      <c r="AK91" s="122"/>
      <c r="AL91" s="122"/>
      <c r="AM91" s="122"/>
      <c r="AN91" s="123">
        <f>SUM(AG91,AT91)</f>
        <v>0</v>
      </c>
      <c r="AO91" s="122"/>
      <c r="AP91" s="122"/>
      <c r="AQ91" s="124"/>
      <c r="AS91" s="125">
        <f>'1528d - Obecný úrad'!M28</f>
        <v>0</v>
      </c>
      <c r="AT91" s="126">
        <f>ROUND(SUM(AV91:AW91),2)</f>
        <v>0</v>
      </c>
      <c r="AU91" s="127">
        <f>'1528d - Obecný úrad'!W118</f>
        <v>0</v>
      </c>
      <c r="AV91" s="126">
        <f>'1528d - Obecný úrad'!M32</f>
        <v>0</v>
      </c>
      <c r="AW91" s="126">
        <f>'1528d - Obecný úrad'!M33</f>
        <v>0</v>
      </c>
      <c r="AX91" s="126">
        <f>'1528d - Obecný úrad'!M34</f>
        <v>0</v>
      </c>
      <c r="AY91" s="126">
        <f>'1528d - Obecný úrad'!M35</f>
        <v>0</v>
      </c>
      <c r="AZ91" s="126">
        <f>'1528d - Obecný úrad'!H32</f>
        <v>0</v>
      </c>
      <c r="BA91" s="126">
        <f>'1528d - Obecný úrad'!H33</f>
        <v>0</v>
      </c>
      <c r="BB91" s="126">
        <f>'1528d - Obecný úrad'!H34</f>
        <v>0</v>
      </c>
      <c r="BC91" s="126">
        <f>'1528d - Obecný úrad'!H35</f>
        <v>0</v>
      </c>
      <c r="BD91" s="128">
        <f>'1528d - Obecný úrad'!H36</f>
        <v>0</v>
      </c>
      <c r="BT91" s="129" t="s">
        <v>85</v>
      </c>
      <c r="BV91" s="129" t="s">
        <v>79</v>
      </c>
      <c r="BW91" s="129" t="s">
        <v>95</v>
      </c>
      <c r="BX91" s="129" t="s">
        <v>80</v>
      </c>
    </row>
    <row r="92" s="5" customFormat="1" ht="16.5" customHeight="1">
      <c r="A92" s="118" t="s">
        <v>82</v>
      </c>
      <c r="B92" s="119"/>
      <c r="C92" s="120"/>
      <c r="D92" s="121" t="s">
        <v>96</v>
      </c>
      <c r="E92" s="121"/>
      <c r="F92" s="121"/>
      <c r="G92" s="121"/>
      <c r="H92" s="121"/>
      <c r="I92" s="122"/>
      <c r="J92" s="121" t="s">
        <v>97</v>
      </c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3">
        <f>'1528e - Hájovňa'!M30</f>
        <v>0</v>
      </c>
      <c r="AH92" s="122"/>
      <c r="AI92" s="122"/>
      <c r="AJ92" s="122"/>
      <c r="AK92" s="122"/>
      <c r="AL92" s="122"/>
      <c r="AM92" s="122"/>
      <c r="AN92" s="123">
        <f>SUM(AG92,AT92)</f>
        <v>0</v>
      </c>
      <c r="AO92" s="122"/>
      <c r="AP92" s="122"/>
      <c r="AQ92" s="124"/>
      <c r="AS92" s="125">
        <f>'1528e - Hájovňa'!M28</f>
        <v>0</v>
      </c>
      <c r="AT92" s="126">
        <f>ROUND(SUM(AV92:AW92),2)</f>
        <v>0</v>
      </c>
      <c r="AU92" s="127">
        <f>'1528e - Hájovňa'!W118</f>
        <v>0</v>
      </c>
      <c r="AV92" s="126">
        <f>'1528e - Hájovňa'!M32</f>
        <v>0</v>
      </c>
      <c r="AW92" s="126">
        <f>'1528e - Hájovňa'!M33</f>
        <v>0</v>
      </c>
      <c r="AX92" s="126">
        <f>'1528e - Hájovňa'!M34</f>
        <v>0</v>
      </c>
      <c r="AY92" s="126">
        <f>'1528e - Hájovňa'!M35</f>
        <v>0</v>
      </c>
      <c r="AZ92" s="126">
        <f>'1528e - Hájovňa'!H32</f>
        <v>0</v>
      </c>
      <c r="BA92" s="126">
        <f>'1528e - Hájovňa'!H33</f>
        <v>0</v>
      </c>
      <c r="BB92" s="126">
        <f>'1528e - Hájovňa'!H34</f>
        <v>0</v>
      </c>
      <c r="BC92" s="126">
        <f>'1528e - Hájovňa'!H35</f>
        <v>0</v>
      </c>
      <c r="BD92" s="128">
        <f>'1528e - Hájovňa'!H36</f>
        <v>0</v>
      </c>
      <c r="BT92" s="129" t="s">
        <v>85</v>
      </c>
      <c r="BV92" s="129" t="s">
        <v>79</v>
      </c>
      <c r="BW92" s="129" t="s">
        <v>98</v>
      </c>
      <c r="BX92" s="129" t="s">
        <v>80</v>
      </c>
    </row>
    <row r="93" s="5" customFormat="1" ht="16.5" customHeight="1">
      <c r="A93" s="118" t="s">
        <v>82</v>
      </c>
      <c r="B93" s="119"/>
      <c r="C93" s="120"/>
      <c r="D93" s="121" t="s">
        <v>99</v>
      </c>
      <c r="E93" s="121"/>
      <c r="F93" s="121"/>
      <c r="G93" s="121"/>
      <c r="H93" s="121"/>
      <c r="I93" s="122"/>
      <c r="J93" s="121" t="s">
        <v>100</v>
      </c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3">
        <f>'1528g - Číslo domu 119'!M30</f>
        <v>0</v>
      </c>
      <c r="AH93" s="122"/>
      <c r="AI93" s="122"/>
      <c r="AJ93" s="122"/>
      <c r="AK93" s="122"/>
      <c r="AL93" s="122"/>
      <c r="AM93" s="122"/>
      <c r="AN93" s="123">
        <f>SUM(AG93,AT93)</f>
        <v>0</v>
      </c>
      <c r="AO93" s="122"/>
      <c r="AP93" s="122"/>
      <c r="AQ93" s="124"/>
      <c r="AS93" s="125">
        <f>'1528g - Číslo domu 119'!M28</f>
        <v>0</v>
      </c>
      <c r="AT93" s="126">
        <f>ROUND(SUM(AV93:AW93),2)</f>
        <v>0</v>
      </c>
      <c r="AU93" s="127">
        <f>'1528g - Číslo domu 119'!W117</f>
        <v>0</v>
      </c>
      <c r="AV93" s="126">
        <f>'1528g - Číslo domu 119'!M32</f>
        <v>0</v>
      </c>
      <c r="AW93" s="126">
        <f>'1528g - Číslo domu 119'!M33</f>
        <v>0</v>
      </c>
      <c r="AX93" s="126">
        <f>'1528g - Číslo domu 119'!M34</f>
        <v>0</v>
      </c>
      <c r="AY93" s="126">
        <f>'1528g - Číslo domu 119'!M35</f>
        <v>0</v>
      </c>
      <c r="AZ93" s="126">
        <f>'1528g - Číslo domu 119'!H32</f>
        <v>0</v>
      </c>
      <c r="BA93" s="126">
        <f>'1528g - Číslo domu 119'!H33</f>
        <v>0</v>
      </c>
      <c r="BB93" s="126">
        <f>'1528g - Číslo domu 119'!H34</f>
        <v>0</v>
      </c>
      <c r="BC93" s="126">
        <f>'1528g - Číslo domu 119'!H35</f>
        <v>0</v>
      </c>
      <c r="BD93" s="128">
        <f>'1528g - Číslo domu 119'!H36</f>
        <v>0</v>
      </c>
      <c r="BT93" s="129" t="s">
        <v>85</v>
      </c>
      <c r="BV93" s="129" t="s">
        <v>79</v>
      </c>
      <c r="BW93" s="129" t="s">
        <v>101</v>
      </c>
      <c r="BX93" s="129" t="s">
        <v>80</v>
      </c>
    </row>
    <row r="94" s="5" customFormat="1" ht="16.5" customHeight="1">
      <c r="A94" s="118" t="s">
        <v>82</v>
      </c>
      <c r="B94" s="119"/>
      <c r="C94" s="120"/>
      <c r="D94" s="121" t="s">
        <v>102</v>
      </c>
      <c r="E94" s="121"/>
      <c r="F94" s="121"/>
      <c r="G94" s="121"/>
      <c r="H94" s="121"/>
      <c r="I94" s="122"/>
      <c r="J94" s="121" t="s">
        <v>103</v>
      </c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3">
        <f>'1528h - Odovodnenie cesty'!M30</f>
        <v>0</v>
      </c>
      <c r="AH94" s="122"/>
      <c r="AI94" s="122"/>
      <c r="AJ94" s="122"/>
      <c r="AK94" s="122"/>
      <c r="AL94" s="122"/>
      <c r="AM94" s="122"/>
      <c r="AN94" s="123">
        <f>SUM(AG94,AT94)</f>
        <v>0</v>
      </c>
      <c r="AO94" s="122"/>
      <c r="AP94" s="122"/>
      <c r="AQ94" s="124"/>
      <c r="AS94" s="125">
        <f>'1528h - Odovodnenie cesty'!M28</f>
        <v>0</v>
      </c>
      <c r="AT94" s="126">
        <f>ROUND(SUM(AV94:AW94),2)</f>
        <v>0</v>
      </c>
      <c r="AU94" s="127">
        <f>'1528h - Odovodnenie cesty'!W120</f>
        <v>0</v>
      </c>
      <c r="AV94" s="126">
        <f>'1528h - Odovodnenie cesty'!M32</f>
        <v>0</v>
      </c>
      <c r="AW94" s="126">
        <f>'1528h - Odovodnenie cesty'!M33</f>
        <v>0</v>
      </c>
      <c r="AX94" s="126">
        <f>'1528h - Odovodnenie cesty'!M34</f>
        <v>0</v>
      </c>
      <c r="AY94" s="126">
        <f>'1528h - Odovodnenie cesty'!M35</f>
        <v>0</v>
      </c>
      <c r="AZ94" s="126">
        <f>'1528h - Odovodnenie cesty'!H32</f>
        <v>0</v>
      </c>
      <c r="BA94" s="126">
        <f>'1528h - Odovodnenie cesty'!H33</f>
        <v>0</v>
      </c>
      <c r="BB94" s="126">
        <f>'1528h - Odovodnenie cesty'!H34</f>
        <v>0</v>
      </c>
      <c r="BC94" s="126">
        <f>'1528h - Odovodnenie cesty'!H35</f>
        <v>0</v>
      </c>
      <c r="BD94" s="128">
        <f>'1528h - Odovodnenie cesty'!H36</f>
        <v>0</v>
      </c>
      <c r="BT94" s="129" t="s">
        <v>85</v>
      </c>
      <c r="BV94" s="129" t="s">
        <v>79</v>
      </c>
      <c r="BW94" s="129" t="s">
        <v>104</v>
      </c>
      <c r="BX94" s="129" t="s">
        <v>80</v>
      </c>
    </row>
    <row r="95" s="5" customFormat="1" ht="16.5" customHeight="1">
      <c r="A95" s="118" t="s">
        <v>82</v>
      </c>
      <c r="B95" s="119"/>
      <c r="C95" s="120"/>
      <c r="D95" s="121" t="s">
        <v>105</v>
      </c>
      <c r="E95" s="121"/>
      <c r="F95" s="121"/>
      <c r="G95" s="121"/>
      <c r="H95" s="121"/>
      <c r="I95" s="122"/>
      <c r="J95" s="121" t="s">
        <v>106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'1528i - Osadenie obrubníkov'!M30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/>
      <c r="AS95" s="130">
        <f>'1528i - Osadenie obrubníkov'!M28</f>
        <v>0</v>
      </c>
      <c r="AT95" s="131">
        <f>ROUND(SUM(AV95:AW95),2)</f>
        <v>0</v>
      </c>
      <c r="AU95" s="132">
        <f>'1528i - Osadenie obrubníkov'!W119</f>
        <v>0</v>
      </c>
      <c r="AV95" s="131">
        <f>'1528i - Osadenie obrubníkov'!M32</f>
        <v>0</v>
      </c>
      <c r="AW95" s="131">
        <f>'1528i - Osadenie obrubníkov'!M33</f>
        <v>0</v>
      </c>
      <c r="AX95" s="131">
        <f>'1528i - Osadenie obrubníkov'!M34</f>
        <v>0</v>
      </c>
      <c r="AY95" s="131">
        <f>'1528i - Osadenie obrubníkov'!M35</f>
        <v>0</v>
      </c>
      <c r="AZ95" s="131">
        <f>'1528i - Osadenie obrubníkov'!H32</f>
        <v>0</v>
      </c>
      <c r="BA95" s="131">
        <f>'1528i - Osadenie obrubníkov'!H33</f>
        <v>0</v>
      </c>
      <c r="BB95" s="131">
        <f>'1528i - Osadenie obrubníkov'!H34</f>
        <v>0</v>
      </c>
      <c r="BC95" s="131">
        <f>'1528i - Osadenie obrubníkov'!H35</f>
        <v>0</v>
      </c>
      <c r="BD95" s="133">
        <f>'1528i - Osadenie obrubníkov'!H36</f>
        <v>0</v>
      </c>
      <c r="BT95" s="129" t="s">
        <v>85</v>
      </c>
      <c r="BV95" s="129" t="s">
        <v>79</v>
      </c>
      <c r="BW95" s="129" t="s">
        <v>107</v>
      </c>
      <c r="BX95" s="129" t="s">
        <v>80</v>
      </c>
    </row>
    <row r="96">
      <c r="B96" s="24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7"/>
    </row>
    <row r="97" s="1" customFormat="1" ht="30" customHeight="1">
      <c r="B97" s="44"/>
      <c r="C97" s="108" t="s">
        <v>108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111">
        <f>ROUND(SUM(AG98:AG101),2)</f>
        <v>0</v>
      </c>
      <c r="AH97" s="111"/>
      <c r="AI97" s="111"/>
      <c r="AJ97" s="111"/>
      <c r="AK97" s="111"/>
      <c r="AL97" s="111"/>
      <c r="AM97" s="111"/>
      <c r="AN97" s="111">
        <f>ROUND(SUM(AN98:AN101),2)</f>
        <v>0</v>
      </c>
      <c r="AO97" s="111"/>
      <c r="AP97" s="111"/>
      <c r="AQ97" s="46"/>
      <c r="AS97" s="104" t="s">
        <v>109</v>
      </c>
      <c r="AT97" s="105" t="s">
        <v>110</v>
      </c>
      <c r="AU97" s="105" t="s">
        <v>41</v>
      </c>
      <c r="AV97" s="106" t="s">
        <v>64</v>
      </c>
    </row>
    <row r="98" s="1" customFormat="1" ht="19.92" customHeight="1">
      <c r="B98" s="44"/>
      <c r="C98" s="45"/>
      <c r="D98" s="134" t="s">
        <v>111</v>
      </c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135">
        <f>ROUND(AG87*AS98,2)</f>
        <v>0</v>
      </c>
      <c r="AH98" s="136"/>
      <c r="AI98" s="136"/>
      <c r="AJ98" s="136"/>
      <c r="AK98" s="136"/>
      <c r="AL98" s="136"/>
      <c r="AM98" s="136"/>
      <c r="AN98" s="136">
        <f>ROUND(AG98+AV98,2)</f>
        <v>0</v>
      </c>
      <c r="AO98" s="136"/>
      <c r="AP98" s="136"/>
      <c r="AQ98" s="46"/>
      <c r="AS98" s="137">
        <v>0</v>
      </c>
      <c r="AT98" s="138" t="s">
        <v>112</v>
      </c>
      <c r="AU98" s="138" t="s">
        <v>42</v>
      </c>
      <c r="AV98" s="139">
        <f>ROUND(IF(AU98="základná",AG98*L31,IF(AU98="znížená",AG98*L32,0)),2)</f>
        <v>0</v>
      </c>
      <c r="BV98" s="20" t="s">
        <v>113</v>
      </c>
      <c r="BY98" s="140">
        <f>IF(AU98="základná",AV98,0)</f>
        <v>0</v>
      </c>
      <c r="BZ98" s="140">
        <f>IF(AU98="znížená",AV98,0)</f>
        <v>0</v>
      </c>
      <c r="CA98" s="140">
        <v>0</v>
      </c>
      <c r="CB98" s="140">
        <v>0</v>
      </c>
      <c r="CC98" s="140">
        <v>0</v>
      </c>
      <c r="CD98" s="140">
        <f>IF(AU98="základná",AG98,0)</f>
        <v>0</v>
      </c>
      <c r="CE98" s="140">
        <f>IF(AU98="znížená",AG98,0)</f>
        <v>0</v>
      </c>
      <c r="CF98" s="140">
        <f>IF(AU98="zákl. prenesená",AG98,0)</f>
        <v>0</v>
      </c>
      <c r="CG98" s="140">
        <f>IF(AU98="zníž. prenesená",AG98,0)</f>
        <v>0</v>
      </c>
      <c r="CH98" s="140">
        <f>IF(AU98="nulová",AG98,0)</f>
        <v>0</v>
      </c>
      <c r="CI98" s="20">
        <f>IF(AU98="základná",1,IF(AU98="znížená",2,IF(AU98="zákl. prenesená",4,IF(AU98="zníž. prenesená",5,3))))</f>
        <v>1</v>
      </c>
      <c r="CJ98" s="20">
        <f>IF(AT98="stavebná časť",1,IF(8898="investičná časť",2,3))</f>
        <v>1</v>
      </c>
      <c r="CK98" s="20" t="str">
        <f>IF(D98="Vyplň vlastné","","x")</f>
        <v>x</v>
      </c>
    </row>
    <row r="99" s="1" customFormat="1" ht="19.92" customHeight="1">
      <c r="B99" s="44"/>
      <c r="C99" s="45"/>
      <c r="D99" s="141" t="s">
        <v>114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45"/>
      <c r="AD99" s="45"/>
      <c r="AE99" s="45"/>
      <c r="AF99" s="45"/>
      <c r="AG99" s="135">
        <f>AG87*AS99</f>
        <v>0</v>
      </c>
      <c r="AH99" s="136"/>
      <c r="AI99" s="136"/>
      <c r="AJ99" s="136"/>
      <c r="AK99" s="136"/>
      <c r="AL99" s="136"/>
      <c r="AM99" s="136"/>
      <c r="AN99" s="136">
        <f>AG99+AV99</f>
        <v>0</v>
      </c>
      <c r="AO99" s="136"/>
      <c r="AP99" s="136"/>
      <c r="AQ99" s="46"/>
      <c r="AS99" s="142">
        <v>0</v>
      </c>
      <c r="AT99" s="143" t="s">
        <v>112</v>
      </c>
      <c r="AU99" s="143" t="s">
        <v>42</v>
      </c>
      <c r="AV99" s="144">
        <f>ROUND(IF(AU99="nulová",0,IF(OR(AU99="základná",AU99="zákl. prenesená"),AG99*L31,AG99*L32)),2)</f>
        <v>0</v>
      </c>
      <c r="BV99" s="20" t="s">
        <v>115</v>
      </c>
      <c r="BY99" s="140">
        <f>IF(AU99="základná",AV99,0)</f>
        <v>0</v>
      </c>
      <c r="BZ99" s="140">
        <f>IF(AU99="znížená",AV99,0)</f>
        <v>0</v>
      </c>
      <c r="CA99" s="140">
        <f>IF(AU99="zákl. prenesená",AV99,0)</f>
        <v>0</v>
      </c>
      <c r="CB99" s="140">
        <f>IF(AU99="zníž. prenesená",AV99,0)</f>
        <v>0</v>
      </c>
      <c r="CC99" s="140">
        <f>IF(AU99="nulová",AV99,0)</f>
        <v>0</v>
      </c>
      <c r="CD99" s="140">
        <f>IF(AU99="základná",AG99,0)</f>
        <v>0</v>
      </c>
      <c r="CE99" s="140">
        <f>IF(AU99="znížená",AG99,0)</f>
        <v>0</v>
      </c>
      <c r="CF99" s="140">
        <f>IF(AU99="zákl. prenesená",AG99,0)</f>
        <v>0</v>
      </c>
      <c r="CG99" s="140">
        <f>IF(AU99="zníž. prenesená",AG99,0)</f>
        <v>0</v>
      </c>
      <c r="CH99" s="140">
        <f>IF(AU99="nulová",AG99,0)</f>
        <v>0</v>
      </c>
      <c r="CI99" s="20">
        <f>IF(AU99="základná",1,IF(AU99="znížená",2,IF(AU99="zákl. prenesená",4,IF(AU99="zníž. prenesená",5,3))))</f>
        <v>1</v>
      </c>
      <c r="CJ99" s="20">
        <f>IF(AT99="stavebná časť",1,IF(8899="investičná časť",2,3))</f>
        <v>1</v>
      </c>
      <c r="CK99" s="20" t="str">
        <f>IF(D99="Vyplň vlastné","","x")</f>
        <v/>
      </c>
    </row>
    <row r="100" s="1" customFormat="1" ht="19.92" customHeight="1">
      <c r="B100" s="44"/>
      <c r="C100" s="45"/>
      <c r="D100" s="141" t="s">
        <v>114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45"/>
      <c r="AD100" s="45"/>
      <c r="AE100" s="45"/>
      <c r="AF100" s="45"/>
      <c r="AG100" s="135">
        <f>AG87*AS100</f>
        <v>0</v>
      </c>
      <c r="AH100" s="136"/>
      <c r="AI100" s="136"/>
      <c r="AJ100" s="136"/>
      <c r="AK100" s="136"/>
      <c r="AL100" s="136"/>
      <c r="AM100" s="136"/>
      <c r="AN100" s="136">
        <f>AG100+AV100</f>
        <v>0</v>
      </c>
      <c r="AO100" s="136"/>
      <c r="AP100" s="136"/>
      <c r="AQ100" s="46"/>
      <c r="AS100" s="142">
        <v>0</v>
      </c>
      <c r="AT100" s="143" t="s">
        <v>112</v>
      </c>
      <c r="AU100" s="143" t="s">
        <v>42</v>
      </c>
      <c r="AV100" s="144">
        <f>ROUND(IF(AU100="nulová",0,IF(OR(AU100="základná",AU100="zákl. prenesená"),AG100*L31,AG100*L32)),2)</f>
        <v>0</v>
      </c>
      <c r="BV100" s="20" t="s">
        <v>115</v>
      </c>
      <c r="BY100" s="140">
        <f>IF(AU100="základná",AV100,0)</f>
        <v>0</v>
      </c>
      <c r="BZ100" s="140">
        <f>IF(AU100="znížená",AV100,0)</f>
        <v>0</v>
      </c>
      <c r="CA100" s="140">
        <f>IF(AU100="zákl. prenesená",AV100,0)</f>
        <v>0</v>
      </c>
      <c r="CB100" s="140">
        <f>IF(AU100="zníž. prenesená",AV100,0)</f>
        <v>0</v>
      </c>
      <c r="CC100" s="140">
        <f>IF(AU100="nulová",AV100,0)</f>
        <v>0</v>
      </c>
      <c r="CD100" s="140">
        <f>IF(AU100="základná",AG100,0)</f>
        <v>0</v>
      </c>
      <c r="CE100" s="140">
        <f>IF(AU100="znížená",AG100,0)</f>
        <v>0</v>
      </c>
      <c r="CF100" s="140">
        <f>IF(AU100="zákl. prenesená",AG100,0)</f>
        <v>0</v>
      </c>
      <c r="CG100" s="140">
        <f>IF(AU100="zníž. prenesená",AG100,0)</f>
        <v>0</v>
      </c>
      <c r="CH100" s="140">
        <f>IF(AU100="nulová",AG100,0)</f>
        <v>0</v>
      </c>
      <c r="CI100" s="20">
        <f>IF(AU100="základná",1,IF(AU100="znížená",2,IF(AU100="zákl. prenesená",4,IF(AU100="zníž. prenesená",5,3))))</f>
        <v>1</v>
      </c>
      <c r="CJ100" s="20">
        <f>IF(AT100="stavebná časť",1,IF(88100="investičná časť",2,3))</f>
        <v>1</v>
      </c>
      <c r="CK100" s="20" t="str">
        <f>IF(D100="Vyplň vlastné","","x")</f>
        <v/>
      </c>
    </row>
    <row r="101" s="1" customFormat="1" ht="19.92" customHeight="1">
      <c r="B101" s="44"/>
      <c r="C101" s="45"/>
      <c r="D101" s="141" t="s">
        <v>114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45"/>
      <c r="AD101" s="45"/>
      <c r="AE101" s="45"/>
      <c r="AF101" s="45"/>
      <c r="AG101" s="135">
        <f>AG87*AS101</f>
        <v>0</v>
      </c>
      <c r="AH101" s="136"/>
      <c r="AI101" s="136"/>
      <c r="AJ101" s="136"/>
      <c r="AK101" s="136"/>
      <c r="AL101" s="136"/>
      <c r="AM101" s="136"/>
      <c r="AN101" s="136">
        <f>AG101+AV101</f>
        <v>0</v>
      </c>
      <c r="AO101" s="136"/>
      <c r="AP101" s="136"/>
      <c r="AQ101" s="46"/>
      <c r="AS101" s="145">
        <v>0</v>
      </c>
      <c r="AT101" s="146" t="s">
        <v>112</v>
      </c>
      <c r="AU101" s="146" t="s">
        <v>42</v>
      </c>
      <c r="AV101" s="147">
        <f>ROUND(IF(AU101="nulová",0,IF(OR(AU101="základná",AU101="zákl. prenesená"),AG101*L31,AG101*L32)),2)</f>
        <v>0</v>
      </c>
      <c r="BV101" s="20" t="s">
        <v>115</v>
      </c>
      <c r="BY101" s="140">
        <f>IF(AU101="základná",AV101,0)</f>
        <v>0</v>
      </c>
      <c r="BZ101" s="140">
        <f>IF(AU101="znížená",AV101,0)</f>
        <v>0</v>
      </c>
      <c r="CA101" s="140">
        <f>IF(AU101="zákl. prenesená",AV101,0)</f>
        <v>0</v>
      </c>
      <c r="CB101" s="140">
        <f>IF(AU101="zníž. prenesená",AV101,0)</f>
        <v>0</v>
      </c>
      <c r="CC101" s="140">
        <f>IF(AU101="nulová",AV101,0)</f>
        <v>0</v>
      </c>
      <c r="CD101" s="140">
        <f>IF(AU101="základná",AG101,0)</f>
        <v>0</v>
      </c>
      <c r="CE101" s="140">
        <f>IF(AU101="znížená",AG101,0)</f>
        <v>0</v>
      </c>
      <c r="CF101" s="140">
        <f>IF(AU101="zákl. prenesená",AG101,0)</f>
        <v>0</v>
      </c>
      <c r="CG101" s="140">
        <f>IF(AU101="zníž. prenesená",AG101,0)</f>
        <v>0</v>
      </c>
      <c r="CH101" s="140">
        <f>IF(AU101="nulová",AG101,0)</f>
        <v>0</v>
      </c>
      <c r="CI101" s="20">
        <f>IF(AU101="základná",1,IF(AU101="znížená",2,IF(AU101="zákl. prenesená",4,IF(AU101="zníž. prenesená",5,3))))</f>
        <v>1</v>
      </c>
      <c r="CJ101" s="20">
        <f>IF(AT101="stavebná časť",1,IF(88101="investičná časť",2,3))</f>
        <v>1</v>
      </c>
      <c r="CK101" s="20" t="str">
        <f>IF(D101="Vyplň vlastné","","x")</f>
        <v/>
      </c>
    </row>
    <row r="102" s="1" customFormat="1" ht="10.8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6"/>
    </row>
    <row r="103" s="1" customFormat="1" ht="30" customHeight="1">
      <c r="B103" s="44"/>
      <c r="C103" s="148" t="s">
        <v>116</v>
      </c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50">
        <f>ROUND(AG87+AG97,2)</f>
        <v>0</v>
      </c>
      <c r="AH103" s="150"/>
      <c r="AI103" s="150"/>
      <c r="AJ103" s="150"/>
      <c r="AK103" s="150"/>
      <c r="AL103" s="150"/>
      <c r="AM103" s="150"/>
      <c r="AN103" s="150">
        <f>AN87+AN97</f>
        <v>0</v>
      </c>
      <c r="AO103" s="150"/>
      <c r="AP103" s="150"/>
      <c r="AQ103" s="46"/>
    </row>
    <row r="104" s="1" customFormat="1" ht="6.96" customHeight="1"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5"/>
    </row>
  </sheetData>
  <sheetProtection sheet="1" formatColumns="0" formatRows="0" objects="1" scenarios="1" spinCount="10" saltValue="j2VLknwK+SRCKJV2w2hEvwaLXdT6j/3fMDlyxT3oBuVtNS3jNCP8zCAho2Wb6eKRD8moeguE+fmTH2nS9trXmw==" hashValue="aRJJSJQp8MNSi7qCAo8kh4OSat7pd8sRTJkWBbuXyysq9JGADSIfIe66rKr3XwH85R9vpdvfXPz8e39TuKc1ng==" algorithmName="SHA-512" password="CC35"/>
  <mergeCells count="86"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  <mergeCell ref="C2:AP2"/>
    <mergeCell ref="C4:AP4"/>
    <mergeCell ref="AR2:BE2"/>
    <mergeCell ref="K5:AO5"/>
    <mergeCell ref="AK33:AO33"/>
    <mergeCell ref="AN95:AP95"/>
    <mergeCell ref="AN93:AP93"/>
    <mergeCell ref="AN90:AP90"/>
    <mergeCell ref="AN91:AP91"/>
    <mergeCell ref="AN92:AP92"/>
    <mergeCell ref="AN94:AP94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D94:H94"/>
    <mergeCell ref="D88:H88"/>
    <mergeCell ref="D89:H89"/>
    <mergeCell ref="D90:H90"/>
    <mergeCell ref="D91:H91"/>
    <mergeCell ref="D92:H92"/>
    <mergeCell ref="D93:H93"/>
    <mergeCell ref="D95:H95"/>
    <mergeCell ref="AM82:AP82"/>
    <mergeCell ref="AS82:AT84"/>
    <mergeCell ref="AM83:AP83"/>
    <mergeCell ref="AN85:AP85"/>
    <mergeCell ref="D101:AB101"/>
    <mergeCell ref="D99:AB99"/>
    <mergeCell ref="AG99:AM99"/>
    <mergeCell ref="D100:AB100"/>
    <mergeCell ref="AG100:AM100"/>
    <mergeCell ref="AG101:AM101"/>
    <mergeCell ref="AN101:AP101"/>
    <mergeCell ref="AN100:AP100"/>
    <mergeCell ref="AG98:AM98"/>
    <mergeCell ref="AN98:AP98"/>
    <mergeCell ref="AN99:AP99"/>
    <mergeCell ref="AG97:AM97"/>
    <mergeCell ref="AN97:AP97"/>
    <mergeCell ref="AG103:AM103"/>
    <mergeCell ref="AN103:AP103"/>
    <mergeCell ref="C85:G85"/>
    <mergeCell ref="I85:AF85"/>
    <mergeCell ref="AG85:AM85"/>
    <mergeCell ref="J88:AF88"/>
    <mergeCell ref="J89:AF89"/>
    <mergeCell ref="J90:AF90"/>
    <mergeCell ref="J91:AF91"/>
    <mergeCell ref="J92:AF92"/>
    <mergeCell ref="J93:AF93"/>
    <mergeCell ref="J94:AF94"/>
    <mergeCell ref="J95:AF95"/>
    <mergeCell ref="AG87:AM87"/>
    <mergeCell ref="AN89:AP89"/>
    <mergeCell ref="AN88:AP88"/>
    <mergeCell ref="AG88:AM88"/>
    <mergeCell ref="AG89:AM89"/>
    <mergeCell ref="AG90:AM90"/>
    <mergeCell ref="AG91:AM91"/>
    <mergeCell ref="AG92:AM92"/>
    <mergeCell ref="AG93:AM93"/>
    <mergeCell ref="AG94:AM94"/>
    <mergeCell ref="AG95:AM95"/>
    <mergeCell ref="AN87:AP87"/>
  </mergeCells>
  <dataValidations count="2">
    <dataValidation type="list" allowBlank="1" showInputMessage="1" showErrorMessage="1" error="Povolené sú hodnoty základná, znížená, nulová." sqref="AU98:AU102">
      <formula1>"základná, znížená, nulová"</formula1>
    </dataValidation>
    <dataValidation type="list" allowBlank="1" showInputMessage="1" showErrorMessage="1" error="Povolené sú hodnoty stavebná časť, technologická časť, investičná časť." sqref="AT98:AT102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1528a - Základná škola'!C2" display="/"/>
    <hyperlink ref="A89" location="'1528b - Kostol '!C2" display="/"/>
    <hyperlink ref="A90" location="'1528c - Obchod'!C2" display="/"/>
    <hyperlink ref="A91" location="'1528d - Obecný úrad'!C2" display="/"/>
    <hyperlink ref="A92" location="'1528e - Hájovňa'!C2" display="/"/>
    <hyperlink ref="A93" location="'1528g - Číslo domu 119'!C2" display="/"/>
    <hyperlink ref="A94" location="'1528h - Odovodnenie cesty'!C2" display="/"/>
    <hyperlink ref="A95" location="'1528i - Osadenie obrubníkov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117</v>
      </c>
      <c r="G1" s="13"/>
      <c r="H1" s="152" t="s">
        <v>118</v>
      </c>
      <c r="I1" s="152"/>
      <c r="J1" s="152"/>
      <c r="K1" s="152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86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18</v>
      </c>
      <c r="E6" s="29"/>
      <c r="F6" s="153" t="str">
        <f>'Rekapitulácia stavby'!K6</f>
        <v>Živičná úprava obecný úrad Petrovce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123</v>
      </c>
      <c r="E7" s="45"/>
      <c r="F7" s="34" t="s">
        <v>124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20</v>
      </c>
      <c r="E8" s="45"/>
      <c r="F8" s="31" t="s">
        <v>21</v>
      </c>
      <c r="G8" s="45"/>
      <c r="H8" s="45"/>
      <c r="I8" s="45"/>
      <c r="J8" s="45"/>
      <c r="K8" s="45"/>
      <c r="L8" s="45"/>
      <c r="M8" s="36" t="s">
        <v>22</v>
      </c>
      <c r="N8" s="45"/>
      <c r="O8" s="31" t="s">
        <v>21</v>
      </c>
      <c r="P8" s="45"/>
      <c r="Q8" s="45"/>
      <c r="R8" s="46"/>
    </row>
    <row r="9" s="1" customFormat="1" ht="14.4" customHeight="1">
      <c r="B9" s="44"/>
      <c r="C9" s="45"/>
      <c r="D9" s="36" t="s">
        <v>23</v>
      </c>
      <c r="E9" s="45"/>
      <c r="F9" s="31" t="s">
        <v>24</v>
      </c>
      <c r="G9" s="45"/>
      <c r="H9" s="45"/>
      <c r="I9" s="45"/>
      <c r="J9" s="45"/>
      <c r="K9" s="45"/>
      <c r="L9" s="45"/>
      <c r="M9" s="36" t="s">
        <v>25</v>
      </c>
      <c r="N9" s="45"/>
      <c r="O9" s="154" t="str">
        <f>'Rekapitulácia stavby'!AN8</f>
        <v>21. 9. 2020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27</v>
      </c>
      <c r="E11" s="45"/>
      <c r="F11" s="45"/>
      <c r="G11" s="45"/>
      <c r="H11" s="45"/>
      <c r="I11" s="45"/>
      <c r="J11" s="45"/>
      <c r="K11" s="45"/>
      <c r="L11" s="45"/>
      <c r="M11" s="36" t="s">
        <v>28</v>
      </c>
      <c r="N11" s="45"/>
      <c r="O11" s="31" t="s">
        <v>21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29</v>
      </c>
      <c r="F12" s="45"/>
      <c r="G12" s="45"/>
      <c r="H12" s="45"/>
      <c r="I12" s="45"/>
      <c r="J12" s="45"/>
      <c r="K12" s="45"/>
      <c r="L12" s="45"/>
      <c r="M12" s="36" t="s">
        <v>30</v>
      </c>
      <c r="N12" s="45"/>
      <c r="O12" s="31" t="s">
        <v>21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31</v>
      </c>
      <c r="E14" s="45"/>
      <c r="F14" s="45"/>
      <c r="G14" s="45"/>
      <c r="H14" s="45"/>
      <c r="I14" s="45"/>
      <c r="J14" s="45"/>
      <c r="K14" s="45"/>
      <c r="L14" s="45"/>
      <c r="M14" s="36" t="s">
        <v>28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30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33</v>
      </c>
      <c r="E17" s="45"/>
      <c r="F17" s="45"/>
      <c r="G17" s="45"/>
      <c r="H17" s="45"/>
      <c r="I17" s="45"/>
      <c r="J17" s="45"/>
      <c r="K17" s="45"/>
      <c r="L17" s="45"/>
      <c r="M17" s="36" t="s">
        <v>28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Ing. Viera Bumberová</v>
      </c>
      <c r="F18" s="45"/>
      <c r="G18" s="45"/>
      <c r="H18" s="45"/>
      <c r="I18" s="45"/>
      <c r="J18" s="45"/>
      <c r="K18" s="45"/>
      <c r="L18" s="45"/>
      <c r="M18" s="36" t="s">
        <v>30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28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 xml:space="preserve"> </v>
      </c>
      <c r="F21" s="45"/>
      <c r="G21" s="45"/>
      <c r="H21" s="45"/>
      <c r="I21" s="45"/>
      <c r="J21" s="45"/>
      <c r="K21" s="45"/>
      <c r="L21" s="45"/>
      <c r="M21" s="36" t="s">
        <v>30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21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125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111</v>
      </c>
      <c r="E28" s="45"/>
      <c r="F28" s="45"/>
      <c r="G28" s="45"/>
      <c r="H28" s="45"/>
      <c r="I28" s="45"/>
      <c r="J28" s="45"/>
      <c r="K28" s="45"/>
      <c r="L28" s="45"/>
      <c r="M28" s="43">
        <f>N93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40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9" t="s">
        <v>43</v>
      </c>
      <c r="H32" s="160">
        <f>(SUM(BE93:BE100)+SUM(BE118:BE124))</f>
        <v>0</v>
      </c>
      <c r="I32" s="45"/>
      <c r="J32" s="45"/>
      <c r="K32" s="45"/>
      <c r="L32" s="45"/>
      <c r="M32" s="160">
        <f>ROUND((SUM(BE93:BE100)+SUM(BE118:BE124)), 2)*F32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9" t="s">
        <v>43</v>
      </c>
      <c r="H33" s="160">
        <f>(SUM(BF93:BF100)+SUM(BF118:BF124))</f>
        <v>0</v>
      </c>
      <c r="I33" s="45"/>
      <c r="J33" s="45"/>
      <c r="K33" s="45"/>
      <c r="L33" s="45"/>
      <c r="M33" s="160">
        <f>ROUND((SUM(BF93:BF100)+SUM(BF118:BF124)), 2)*F33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9" t="s">
        <v>43</v>
      </c>
      <c r="H34" s="160">
        <f>(SUM(BG93:BG100)+SUM(BG118:BG124))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9" t="s">
        <v>43</v>
      </c>
      <c r="H35" s="160">
        <f>(SUM(BH93:BH100)+SUM(BH118:BH124))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9" t="s">
        <v>43</v>
      </c>
      <c r="H36" s="160">
        <f>(SUM(BI93:BI100)+SUM(BI118:BI124))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48</v>
      </c>
      <c r="E38" s="101"/>
      <c r="F38" s="101"/>
      <c r="G38" s="162" t="s">
        <v>49</v>
      </c>
      <c r="H38" s="163" t="s">
        <v>50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18</v>
      </c>
      <c r="D78" s="45"/>
      <c r="E78" s="45"/>
      <c r="F78" s="153" t="str">
        <f>F6</f>
        <v>Živičná úprava obecný úrad Petrovce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123</v>
      </c>
      <c r="D79" s="45"/>
      <c r="E79" s="45"/>
      <c r="F79" s="85" t="str">
        <f>F7</f>
        <v>1528a - Základná škola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23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25</v>
      </c>
      <c r="L81" s="45"/>
      <c r="M81" s="88" t="str">
        <f>IF(O9="","",O9)</f>
        <v>21. 9. 2020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27</v>
      </c>
      <c r="D83" s="45"/>
      <c r="E83" s="45"/>
      <c r="F83" s="31" t="str">
        <f>E12</f>
        <v>Obec Petrovce</v>
      </c>
      <c r="G83" s="45"/>
      <c r="H83" s="45"/>
      <c r="I83" s="45"/>
      <c r="J83" s="45"/>
      <c r="K83" s="36" t="s">
        <v>33</v>
      </c>
      <c r="L83" s="45"/>
      <c r="M83" s="31" t="str">
        <f>E18</f>
        <v>Ing. Viera Bumberová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31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 xml:space="preserve"> 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127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128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N118</f>
        <v>0</v>
      </c>
      <c r="O88" s="172"/>
      <c r="P88" s="172"/>
      <c r="Q88" s="172"/>
      <c r="R88" s="46"/>
      <c r="T88" s="169"/>
      <c r="U88" s="169"/>
      <c r="AU88" s="20" t="s">
        <v>130</v>
      </c>
    </row>
    <row r="89" s="6" customFormat="1" ht="24.96" customHeight="1">
      <c r="B89" s="173"/>
      <c r="C89" s="174"/>
      <c r="D89" s="175" t="s">
        <v>131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N119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132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N120</f>
        <v>0</v>
      </c>
      <c r="O90" s="180"/>
      <c r="P90" s="180"/>
      <c r="Q90" s="180"/>
      <c r="R90" s="181"/>
      <c r="T90" s="182"/>
      <c r="U90" s="182"/>
    </row>
    <row r="91" s="7" customFormat="1" ht="19.92" customHeight="1">
      <c r="B91" s="179"/>
      <c r="C91" s="180"/>
      <c r="D91" s="134" t="s">
        <v>133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N123</f>
        <v>0</v>
      </c>
      <c r="O91" s="180"/>
      <c r="P91" s="180"/>
      <c r="Q91" s="180"/>
      <c r="R91" s="181"/>
      <c r="T91" s="182"/>
      <c r="U91" s="182"/>
    </row>
    <row r="92" s="1" customFormat="1" ht="21.84" customHeight="1">
      <c r="B92" s="44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6"/>
      <c r="T92" s="169"/>
      <c r="U92" s="169"/>
    </row>
    <row r="93" s="1" customFormat="1" ht="29.28" customHeight="1">
      <c r="B93" s="44"/>
      <c r="C93" s="171" t="s">
        <v>134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172">
        <f>ROUND(N94+N95+N96+N97+N98+N99,2)</f>
        <v>0</v>
      </c>
      <c r="O93" s="183"/>
      <c r="P93" s="183"/>
      <c r="Q93" s="183"/>
      <c r="R93" s="46"/>
      <c r="T93" s="184"/>
      <c r="U93" s="185" t="s">
        <v>41</v>
      </c>
    </row>
    <row r="94" s="1" customFormat="1" ht="18" customHeight="1">
      <c r="B94" s="44"/>
      <c r="C94" s="45"/>
      <c r="D94" s="141" t="s">
        <v>135</v>
      </c>
      <c r="E94" s="134"/>
      <c r="F94" s="134"/>
      <c r="G94" s="134"/>
      <c r="H94" s="134"/>
      <c r="I94" s="45"/>
      <c r="J94" s="45"/>
      <c r="K94" s="45"/>
      <c r="L94" s="45"/>
      <c r="M94" s="45"/>
      <c r="N94" s="135">
        <f>ROUND(N88*T94,2)</f>
        <v>0</v>
      </c>
      <c r="O94" s="136"/>
      <c r="P94" s="136"/>
      <c r="Q94" s="136"/>
      <c r="R94" s="46"/>
      <c r="S94" s="186"/>
      <c r="T94" s="187"/>
      <c r="U94" s="188" t="s">
        <v>44</v>
      </c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9" t="s">
        <v>136</v>
      </c>
      <c r="AZ94" s="186"/>
      <c r="BA94" s="186"/>
      <c r="BB94" s="186"/>
      <c r="BC94" s="186"/>
      <c r="BD94" s="186"/>
      <c r="BE94" s="190">
        <f>IF(U94="základná",N94,0)</f>
        <v>0</v>
      </c>
      <c r="BF94" s="190">
        <f>IF(U94="znížená",N94,0)</f>
        <v>0</v>
      </c>
      <c r="BG94" s="190">
        <f>IF(U94="zákl. prenesená",N94,0)</f>
        <v>0</v>
      </c>
      <c r="BH94" s="190">
        <f>IF(U94="zníž. prenesená",N94,0)</f>
        <v>0</v>
      </c>
      <c r="BI94" s="190">
        <f>IF(U94="nulová",N94,0)</f>
        <v>0</v>
      </c>
      <c r="BJ94" s="189" t="s">
        <v>137</v>
      </c>
      <c r="BK94" s="186"/>
      <c r="BL94" s="186"/>
      <c r="BM94" s="186"/>
    </row>
    <row r="95" s="1" customFormat="1" ht="18" customHeight="1">
      <c r="B95" s="44"/>
      <c r="C95" s="45"/>
      <c r="D95" s="141" t="s">
        <v>138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6"/>
      <c r="T95" s="187"/>
      <c r="U95" s="188" t="s">
        <v>44</v>
      </c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9" t="s">
        <v>136</v>
      </c>
      <c r="AZ95" s="186"/>
      <c r="BA95" s="186"/>
      <c r="BB95" s="186"/>
      <c r="BC95" s="186"/>
      <c r="BD95" s="186"/>
      <c r="BE95" s="190">
        <f>IF(U95="základná",N95,0)</f>
        <v>0</v>
      </c>
      <c r="BF95" s="190">
        <f>IF(U95="znížená",N95,0)</f>
        <v>0</v>
      </c>
      <c r="BG95" s="190">
        <f>IF(U95="zákl. prenesená",N95,0)</f>
        <v>0</v>
      </c>
      <c r="BH95" s="190">
        <f>IF(U95="zníž. prenesená",N95,0)</f>
        <v>0</v>
      </c>
      <c r="BI95" s="190">
        <f>IF(U95="nulová",N95,0)</f>
        <v>0</v>
      </c>
      <c r="BJ95" s="189" t="s">
        <v>137</v>
      </c>
      <c r="BK95" s="186"/>
      <c r="BL95" s="186"/>
      <c r="BM95" s="186"/>
    </row>
    <row r="96" s="1" customFormat="1" ht="18" customHeight="1">
      <c r="B96" s="44"/>
      <c r="C96" s="45"/>
      <c r="D96" s="141" t="s">
        <v>139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6"/>
      <c r="T96" s="187"/>
      <c r="U96" s="188" t="s">
        <v>44</v>
      </c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9" t="s">
        <v>136</v>
      </c>
      <c r="AZ96" s="186"/>
      <c r="BA96" s="186"/>
      <c r="BB96" s="186"/>
      <c r="BC96" s="186"/>
      <c r="BD96" s="186"/>
      <c r="BE96" s="190">
        <f>IF(U96="základná",N96,0)</f>
        <v>0</v>
      </c>
      <c r="BF96" s="190">
        <f>IF(U96="znížená",N96,0)</f>
        <v>0</v>
      </c>
      <c r="BG96" s="190">
        <f>IF(U96="zákl. prenesená",N96,0)</f>
        <v>0</v>
      </c>
      <c r="BH96" s="190">
        <f>IF(U96="zníž. prenesená",N96,0)</f>
        <v>0</v>
      </c>
      <c r="BI96" s="190">
        <f>IF(U96="nulová",N96,0)</f>
        <v>0</v>
      </c>
      <c r="BJ96" s="189" t="s">
        <v>137</v>
      </c>
      <c r="BK96" s="186"/>
      <c r="BL96" s="186"/>
      <c r="BM96" s="186"/>
    </row>
    <row r="97" s="1" customFormat="1" ht="18" customHeight="1">
      <c r="B97" s="44"/>
      <c r="C97" s="45"/>
      <c r="D97" s="141" t="s">
        <v>140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6"/>
      <c r="T97" s="187"/>
      <c r="U97" s="188" t="s">
        <v>44</v>
      </c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9" t="s">
        <v>136</v>
      </c>
      <c r="AZ97" s="186"/>
      <c r="BA97" s="186"/>
      <c r="BB97" s="186"/>
      <c r="BC97" s="186"/>
      <c r="BD97" s="186"/>
      <c r="BE97" s="190">
        <f>IF(U97="základná",N97,0)</f>
        <v>0</v>
      </c>
      <c r="BF97" s="190">
        <f>IF(U97="znížená",N97,0)</f>
        <v>0</v>
      </c>
      <c r="BG97" s="190">
        <f>IF(U97="zákl. prenesená",N97,0)</f>
        <v>0</v>
      </c>
      <c r="BH97" s="190">
        <f>IF(U97="zníž. prenesená",N97,0)</f>
        <v>0</v>
      </c>
      <c r="BI97" s="190">
        <f>IF(U97="nulová",N97,0)</f>
        <v>0</v>
      </c>
      <c r="BJ97" s="189" t="s">
        <v>137</v>
      </c>
      <c r="BK97" s="186"/>
      <c r="BL97" s="186"/>
      <c r="BM97" s="186"/>
    </row>
    <row r="98" s="1" customFormat="1" ht="18" customHeight="1">
      <c r="B98" s="44"/>
      <c r="C98" s="45"/>
      <c r="D98" s="141" t="s">
        <v>141</v>
      </c>
      <c r="E98" s="134"/>
      <c r="F98" s="134"/>
      <c r="G98" s="134"/>
      <c r="H98" s="134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6"/>
      <c r="T98" s="187"/>
      <c r="U98" s="188" t="s">
        <v>44</v>
      </c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9" t="s">
        <v>136</v>
      </c>
      <c r="AZ98" s="186"/>
      <c r="BA98" s="186"/>
      <c r="BB98" s="186"/>
      <c r="BC98" s="186"/>
      <c r="BD98" s="186"/>
      <c r="BE98" s="190">
        <f>IF(U98="základná",N98,0)</f>
        <v>0</v>
      </c>
      <c r="BF98" s="190">
        <f>IF(U98="znížená",N98,0)</f>
        <v>0</v>
      </c>
      <c r="BG98" s="190">
        <f>IF(U98="zákl. prenesená",N98,0)</f>
        <v>0</v>
      </c>
      <c r="BH98" s="190">
        <f>IF(U98="zníž. prenesená",N98,0)</f>
        <v>0</v>
      </c>
      <c r="BI98" s="190">
        <f>IF(U98="nulová",N98,0)</f>
        <v>0</v>
      </c>
      <c r="BJ98" s="189" t="s">
        <v>137</v>
      </c>
      <c r="BK98" s="186"/>
      <c r="BL98" s="186"/>
      <c r="BM98" s="186"/>
    </row>
    <row r="99" s="1" customFormat="1" ht="18" customHeight="1">
      <c r="B99" s="44"/>
      <c r="C99" s="45"/>
      <c r="D99" s="134" t="s">
        <v>142</v>
      </c>
      <c r="E99" s="45"/>
      <c r="F99" s="45"/>
      <c r="G99" s="45"/>
      <c r="H99" s="45"/>
      <c r="I99" s="45"/>
      <c r="J99" s="45"/>
      <c r="K99" s="45"/>
      <c r="L99" s="45"/>
      <c r="M99" s="45"/>
      <c r="N99" s="135">
        <f>ROUND(N88*T99,2)</f>
        <v>0</v>
      </c>
      <c r="O99" s="136"/>
      <c r="P99" s="136"/>
      <c r="Q99" s="136"/>
      <c r="R99" s="46"/>
      <c r="S99" s="186"/>
      <c r="T99" s="191"/>
      <c r="U99" s="192" t="s">
        <v>44</v>
      </c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9" t="s">
        <v>143</v>
      </c>
      <c r="AZ99" s="186"/>
      <c r="BA99" s="186"/>
      <c r="BB99" s="186"/>
      <c r="BC99" s="186"/>
      <c r="BD99" s="186"/>
      <c r="BE99" s="190">
        <f>IF(U99="základná",N99,0)</f>
        <v>0</v>
      </c>
      <c r="BF99" s="190">
        <f>IF(U99="znížená",N99,0)</f>
        <v>0</v>
      </c>
      <c r="BG99" s="190">
        <f>IF(U99="zákl. prenesená",N99,0)</f>
        <v>0</v>
      </c>
      <c r="BH99" s="190">
        <f>IF(U99="zníž. prenesená",N99,0)</f>
        <v>0</v>
      </c>
      <c r="BI99" s="190">
        <f>IF(U99="nulová",N99,0)</f>
        <v>0</v>
      </c>
      <c r="BJ99" s="189" t="s">
        <v>137</v>
      </c>
      <c r="BK99" s="186"/>
      <c r="BL99" s="186"/>
      <c r="BM99" s="186"/>
    </row>
    <row r="100" s="1" customForma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6"/>
      <c r="T100" s="169"/>
      <c r="U100" s="169"/>
    </row>
    <row r="101" s="1" customFormat="1" ht="29.28" customHeight="1">
      <c r="B101" s="44"/>
      <c r="C101" s="148" t="s">
        <v>116</v>
      </c>
      <c r="D101" s="149"/>
      <c r="E101" s="149"/>
      <c r="F101" s="149"/>
      <c r="G101" s="149"/>
      <c r="H101" s="149"/>
      <c r="I101" s="149"/>
      <c r="J101" s="149"/>
      <c r="K101" s="149"/>
      <c r="L101" s="150">
        <f>ROUND(SUM(N88+N93),2)</f>
        <v>0</v>
      </c>
      <c r="M101" s="150"/>
      <c r="N101" s="150"/>
      <c r="O101" s="150"/>
      <c r="P101" s="150"/>
      <c r="Q101" s="150"/>
      <c r="R101" s="46"/>
      <c r="T101" s="169"/>
      <c r="U101" s="169"/>
    </row>
    <row r="102" s="1" customFormat="1" ht="6.96" customHeight="1">
      <c r="B102" s="7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5"/>
      <c r="T102" s="169"/>
      <c r="U102" s="169"/>
    </row>
    <row r="106" s="1" customFormat="1" ht="6.96" customHeight="1">
      <c r="B106" s="76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8"/>
    </row>
    <row r="107" s="1" customFormat="1" ht="36.96" customHeight="1">
      <c r="B107" s="44"/>
      <c r="C107" s="25" t="s">
        <v>144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6.96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</row>
    <row r="109" s="1" customFormat="1" ht="30" customHeight="1">
      <c r="B109" s="44"/>
      <c r="C109" s="36" t="s">
        <v>18</v>
      </c>
      <c r="D109" s="45"/>
      <c r="E109" s="45"/>
      <c r="F109" s="153" t="str">
        <f>F6</f>
        <v>Živičná úprava obecný úrad Petrovce</v>
      </c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45"/>
      <c r="R109" s="46"/>
    </row>
    <row r="110" s="1" customFormat="1" ht="36.96" customHeight="1">
      <c r="B110" s="44"/>
      <c r="C110" s="83" t="s">
        <v>123</v>
      </c>
      <c r="D110" s="45"/>
      <c r="E110" s="45"/>
      <c r="F110" s="85" t="str">
        <f>F7</f>
        <v>1528a - Základná škola</v>
      </c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6.96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="1" customFormat="1" ht="18" customHeight="1">
      <c r="B112" s="44"/>
      <c r="C112" s="36" t="s">
        <v>23</v>
      </c>
      <c r="D112" s="45"/>
      <c r="E112" s="45"/>
      <c r="F112" s="31" t="str">
        <f>F9</f>
        <v xml:space="preserve"> </v>
      </c>
      <c r="G112" s="45"/>
      <c r="H112" s="45"/>
      <c r="I112" s="45"/>
      <c r="J112" s="45"/>
      <c r="K112" s="36" t="s">
        <v>25</v>
      </c>
      <c r="L112" s="45"/>
      <c r="M112" s="88" t="str">
        <f>IF(O9="","",O9)</f>
        <v>21. 9. 2020</v>
      </c>
      <c r="N112" s="88"/>
      <c r="O112" s="88"/>
      <c r="P112" s="88"/>
      <c r="Q112" s="45"/>
      <c r="R112" s="46"/>
    </row>
    <row r="113" s="1" customFormat="1" ht="6.96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>
      <c r="B114" s="44"/>
      <c r="C114" s="36" t="s">
        <v>27</v>
      </c>
      <c r="D114" s="45"/>
      <c r="E114" s="45"/>
      <c r="F114" s="31" t="str">
        <f>E12</f>
        <v>Obec Petrovce</v>
      </c>
      <c r="G114" s="45"/>
      <c r="H114" s="45"/>
      <c r="I114" s="45"/>
      <c r="J114" s="45"/>
      <c r="K114" s="36" t="s">
        <v>33</v>
      </c>
      <c r="L114" s="45"/>
      <c r="M114" s="31" t="str">
        <f>E18</f>
        <v>Ing. Viera Bumberová</v>
      </c>
      <c r="N114" s="31"/>
      <c r="O114" s="31"/>
      <c r="P114" s="31"/>
      <c r="Q114" s="31"/>
      <c r="R114" s="46"/>
    </row>
    <row r="115" s="1" customFormat="1" ht="14.4" customHeight="1">
      <c r="B115" s="44"/>
      <c r="C115" s="36" t="s">
        <v>31</v>
      </c>
      <c r="D115" s="45"/>
      <c r="E115" s="45"/>
      <c r="F115" s="31" t="str">
        <f>IF(E15="","",E15)</f>
        <v>Vyplň údaj</v>
      </c>
      <c r="G115" s="45"/>
      <c r="H115" s="45"/>
      <c r="I115" s="45"/>
      <c r="J115" s="45"/>
      <c r="K115" s="36" t="s">
        <v>36</v>
      </c>
      <c r="L115" s="45"/>
      <c r="M115" s="31" t="str">
        <f>E21</f>
        <v xml:space="preserve"> </v>
      </c>
      <c r="N115" s="31"/>
      <c r="O115" s="31"/>
      <c r="P115" s="31"/>
      <c r="Q115" s="31"/>
      <c r="R115" s="46"/>
    </row>
    <row r="116" s="1" customFormat="1" ht="10.32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8" customFormat="1" ht="29.28" customHeight="1">
      <c r="B117" s="193"/>
      <c r="C117" s="194" t="s">
        <v>145</v>
      </c>
      <c r="D117" s="195" t="s">
        <v>146</v>
      </c>
      <c r="E117" s="195" t="s">
        <v>59</v>
      </c>
      <c r="F117" s="195" t="s">
        <v>147</v>
      </c>
      <c r="G117" s="195"/>
      <c r="H117" s="195"/>
      <c r="I117" s="195"/>
      <c r="J117" s="195" t="s">
        <v>148</v>
      </c>
      <c r="K117" s="195" t="s">
        <v>149</v>
      </c>
      <c r="L117" s="195" t="s">
        <v>150</v>
      </c>
      <c r="M117" s="195"/>
      <c r="N117" s="195" t="s">
        <v>128</v>
      </c>
      <c r="O117" s="195"/>
      <c r="P117" s="195"/>
      <c r="Q117" s="196"/>
      <c r="R117" s="197"/>
      <c r="T117" s="104" t="s">
        <v>151</v>
      </c>
      <c r="U117" s="105" t="s">
        <v>41</v>
      </c>
      <c r="V117" s="105" t="s">
        <v>152</v>
      </c>
      <c r="W117" s="105" t="s">
        <v>153</v>
      </c>
      <c r="X117" s="105" t="s">
        <v>154</v>
      </c>
      <c r="Y117" s="105" t="s">
        <v>155</v>
      </c>
      <c r="Z117" s="105" t="s">
        <v>156</v>
      </c>
      <c r="AA117" s="106" t="s">
        <v>157</v>
      </c>
    </row>
    <row r="118" s="1" customFormat="1" ht="29.28" customHeight="1">
      <c r="B118" s="44"/>
      <c r="C118" s="108" t="s">
        <v>125</v>
      </c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198">
        <f>BK118</f>
        <v>0</v>
      </c>
      <c r="O118" s="199"/>
      <c r="P118" s="199"/>
      <c r="Q118" s="199"/>
      <c r="R118" s="46"/>
      <c r="T118" s="107"/>
      <c r="U118" s="65"/>
      <c r="V118" s="65"/>
      <c r="W118" s="200">
        <f>W119+W125</f>
        <v>0</v>
      </c>
      <c r="X118" s="65"/>
      <c r="Y118" s="200">
        <f>Y119+Y125</f>
        <v>26.558623999999998</v>
      </c>
      <c r="Z118" s="65"/>
      <c r="AA118" s="201">
        <f>AA119+AA125</f>
        <v>0</v>
      </c>
      <c r="AT118" s="20" t="s">
        <v>76</v>
      </c>
      <c r="AU118" s="20" t="s">
        <v>130</v>
      </c>
      <c r="BK118" s="202">
        <f>BK119+BK125</f>
        <v>0</v>
      </c>
    </row>
    <row r="119" s="9" customFormat="1" ht="37.44001" customHeight="1">
      <c r="B119" s="203"/>
      <c r="C119" s="204"/>
      <c r="D119" s="205" t="s">
        <v>131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6">
        <f>BK119</f>
        <v>0</v>
      </c>
      <c r="O119" s="176"/>
      <c r="P119" s="176"/>
      <c r="Q119" s="176"/>
      <c r="R119" s="207"/>
      <c r="T119" s="208"/>
      <c r="U119" s="204"/>
      <c r="V119" s="204"/>
      <c r="W119" s="209">
        <f>W120+W123</f>
        <v>0</v>
      </c>
      <c r="X119" s="204"/>
      <c r="Y119" s="209">
        <f>Y120+Y123</f>
        <v>26.558623999999998</v>
      </c>
      <c r="Z119" s="204"/>
      <c r="AA119" s="210">
        <f>AA120+AA123</f>
        <v>0</v>
      </c>
      <c r="AR119" s="211" t="s">
        <v>85</v>
      </c>
      <c r="AT119" s="212" t="s">
        <v>76</v>
      </c>
      <c r="AU119" s="212" t="s">
        <v>77</v>
      </c>
      <c r="AY119" s="211" t="s">
        <v>158</v>
      </c>
      <c r="BK119" s="213">
        <f>BK120+BK123</f>
        <v>0</v>
      </c>
    </row>
    <row r="120" s="9" customFormat="1" ht="19.92" customHeight="1">
      <c r="B120" s="203"/>
      <c r="C120" s="204"/>
      <c r="D120" s="214" t="s">
        <v>132</v>
      </c>
      <c r="E120" s="214"/>
      <c r="F120" s="214"/>
      <c r="G120" s="214"/>
      <c r="H120" s="214"/>
      <c r="I120" s="214"/>
      <c r="J120" s="214"/>
      <c r="K120" s="214"/>
      <c r="L120" s="214"/>
      <c r="M120" s="214"/>
      <c r="N120" s="215">
        <f>BK120</f>
        <v>0</v>
      </c>
      <c r="O120" s="216"/>
      <c r="P120" s="216"/>
      <c r="Q120" s="216"/>
      <c r="R120" s="207"/>
      <c r="T120" s="208"/>
      <c r="U120" s="204"/>
      <c r="V120" s="204"/>
      <c r="W120" s="209">
        <f>SUM(W121:W122)</f>
        <v>0</v>
      </c>
      <c r="X120" s="204"/>
      <c r="Y120" s="209">
        <f>SUM(Y121:Y122)</f>
        <v>26.558623999999998</v>
      </c>
      <c r="Z120" s="204"/>
      <c r="AA120" s="210">
        <f>SUM(AA121:AA122)</f>
        <v>0</v>
      </c>
      <c r="AR120" s="211" t="s">
        <v>85</v>
      </c>
      <c r="AT120" s="212" t="s">
        <v>76</v>
      </c>
      <c r="AU120" s="212" t="s">
        <v>85</v>
      </c>
      <c r="AY120" s="211" t="s">
        <v>158</v>
      </c>
      <c r="BK120" s="213">
        <f>SUM(BK121:BK122)</f>
        <v>0</v>
      </c>
    </row>
    <row r="121" s="1" customFormat="1" ht="38.25" customHeight="1">
      <c r="B121" s="44"/>
      <c r="C121" s="217" t="s">
        <v>137</v>
      </c>
      <c r="D121" s="217" t="s">
        <v>159</v>
      </c>
      <c r="E121" s="218" t="s">
        <v>160</v>
      </c>
      <c r="F121" s="219" t="s">
        <v>161</v>
      </c>
      <c r="G121" s="219"/>
      <c r="H121" s="219"/>
      <c r="I121" s="219"/>
      <c r="J121" s="220" t="s">
        <v>162</v>
      </c>
      <c r="K121" s="221">
        <v>7</v>
      </c>
      <c r="L121" s="222">
        <v>0</v>
      </c>
      <c r="M121" s="223"/>
      <c r="N121" s="224">
        <f>ROUND(L121*K121,2)</f>
        <v>0</v>
      </c>
      <c r="O121" s="224"/>
      <c r="P121" s="224"/>
      <c r="Q121" s="224"/>
      <c r="R121" s="46"/>
      <c r="T121" s="225" t="s">
        <v>21</v>
      </c>
      <c r="U121" s="54" t="s">
        <v>44</v>
      </c>
      <c r="V121" s="45"/>
      <c r="W121" s="226">
        <f>V121*K121</f>
        <v>0</v>
      </c>
      <c r="X121" s="226">
        <v>0.15620000000000001</v>
      </c>
      <c r="Y121" s="226">
        <f>X121*K121</f>
        <v>1.0933999999999999</v>
      </c>
      <c r="Z121" s="226">
        <v>0</v>
      </c>
      <c r="AA121" s="227">
        <f>Z121*K121</f>
        <v>0</v>
      </c>
      <c r="AR121" s="20" t="s">
        <v>163</v>
      </c>
      <c r="AT121" s="20" t="s">
        <v>159</v>
      </c>
      <c r="AU121" s="20" t="s">
        <v>137</v>
      </c>
      <c r="AY121" s="20" t="s">
        <v>158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137</v>
      </c>
      <c r="BK121" s="140">
        <f>ROUND(L121*K121,2)</f>
        <v>0</v>
      </c>
      <c r="BL121" s="20" t="s">
        <v>163</v>
      </c>
      <c r="BM121" s="20" t="s">
        <v>164</v>
      </c>
    </row>
    <row r="122" s="1" customFormat="1" ht="38.25" customHeight="1">
      <c r="B122" s="44"/>
      <c r="C122" s="217" t="s">
        <v>85</v>
      </c>
      <c r="D122" s="217" t="s">
        <v>159</v>
      </c>
      <c r="E122" s="218" t="s">
        <v>165</v>
      </c>
      <c r="F122" s="219" t="s">
        <v>166</v>
      </c>
      <c r="G122" s="219"/>
      <c r="H122" s="219"/>
      <c r="I122" s="219"/>
      <c r="J122" s="220" t="s">
        <v>167</v>
      </c>
      <c r="K122" s="221">
        <v>196.40000000000001</v>
      </c>
      <c r="L122" s="222">
        <v>0</v>
      </c>
      <c r="M122" s="223"/>
      <c r="N122" s="224">
        <f>ROUND(L122*K122,2)</f>
        <v>0</v>
      </c>
      <c r="O122" s="224"/>
      <c r="P122" s="224"/>
      <c r="Q122" s="224"/>
      <c r="R122" s="46"/>
      <c r="T122" s="225" t="s">
        <v>21</v>
      </c>
      <c r="U122" s="54" t="s">
        <v>44</v>
      </c>
      <c r="V122" s="45"/>
      <c r="W122" s="226">
        <f>V122*K122</f>
        <v>0</v>
      </c>
      <c r="X122" s="226">
        <v>0.12966</v>
      </c>
      <c r="Y122" s="226">
        <f>X122*K122</f>
        <v>25.465223999999999</v>
      </c>
      <c r="Z122" s="226">
        <v>0</v>
      </c>
      <c r="AA122" s="227">
        <f>Z122*K122</f>
        <v>0</v>
      </c>
      <c r="AR122" s="20" t="s">
        <v>163</v>
      </c>
      <c r="AT122" s="20" t="s">
        <v>159</v>
      </c>
      <c r="AU122" s="20" t="s">
        <v>137</v>
      </c>
      <c r="AY122" s="20" t="s">
        <v>158</v>
      </c>
      <c r="BE122" s="140">
        <f>IF(U122="základná",N122,0)</f>
        <v>0</v>
      </c>
      <c r="BF122" s="140">
        <f>IF(U122="znížená",N122,0)</f>
        <v>0</v>
      </c>
      <c r="BG122" s="140">
        <f>IF(U122="zákl. prenesená",N122,0)</f>
        <v>0</v>
      </c>
      <c r="BH122" s="140">
        <f>IF(U122="zníž. prenesená",N122,0)</f>
        <v>0</v>
      </c>
      <c r="BI122" s="140">
        <f>IF(U122="nulová",N122,0)</f>
        <v>0</v>
      </c>
      <c r="BJ122" s="20" t="s">
        <v>137</v>
      </c>
      <c r="BK122" s="140">
        <f>ROUND(L122*K122,2)</f>
        <v>0</v>
      </c>
      <c r="BL122" s="20" t="s">
        <v>163</v>
      </c>
      <c r="BM122" s="20" t="s">
        <v>168</v>
      </c>
    </row>
    <row r="123" s="9" customFormat="1" ht="29.88" customHeight="1">
      <c r="B123" s="203"/>
      <c r="C123" s="204"/>
      <c r="D123" s="214" t="s">
        <v>133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28">
        <f>BK123</f>
        <v>0</v>
      </c>
      <c r="O123" s="229"/>
      <c r="P123" s="229"/>
      <c r="Q123" s="229"/>
      <c r="R123" s="207"/>
      <c r="T123" s="208"/>
      <c r="U123" s="204"/>
      <c r="V123" s="204"/>
      <c r="W123" s="209">
        <f>W124</f>
        <v>0</v>
      </c>
      <c r="X123" s="204"/>
      <c r="Y123" s="209">
        <f>Y124</f>
        <v>0</v>
      </c>
      <c r="Z123" s="204"/>
      <c r="AA123" s="210">
        <f>AA124</f>
        <v>0</v>
      </c>
      <c r="AR123" s="211" t="s">
        <v>85</v>
      </c>
      <c r="AT123" s="212" t="s">
        <v>76</v>
      </c>
      <c r="AU123" s="212" t="s">
        <v>85</v>
      </c>
      <c r="AY123" s="211" t="s">
        <v>158</v>
      </c>
      <c r="BK123" s="213">
        <f>BK124</f>
        <v>0</v>
      </c>
    </row>
    <row r="124" s="1" customFormat="1" ht="25.5" customHeight="1">
      <c r="B124" s="44"/>
      <c r="C124" s="217" t="s">
        <v>169</v>
      </c>
      <c r="D124" s="217" t="s">
        <v>159</v>
      </c>
      <c r="E124" s="218" t="s">
        <v>170</v>
      </c>
      <c r="F124" s="219" t="s">
        <v>171</v>
      </c>
      <c r="G124" s="219"/>
      <c r="H124" s="219"/>
      <c r="I124" s="219"/>
      <c r="J124" s="220" t="s">
        <v>172</v>
      </c>
      <c r="K124" s="221">
        <v>7</v>
      </c>
      <c r="L124" s="222">
        <v>0</v>
      </c>
      <c r="M124" s="223"/>
      <c r="N124" s="224">
        <f>ROUND(L124*K124,2)</f>
        <v>0</v>
      </c>
      <c r="O124" s="224"/>
      <c r="P124" s="224"/>
      <c r="Q124" s="224"/>
      <c r="R124" s="46"/>
      <c r="T124" s="225" t="s">
        <v>21</v>
      </c>
      <c r="U124" s="54" t="s">
        <v>44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163</v>
      </c>
      <c r="AT124" s="20" t="s">
        <v>159</v>
      </c>
      <c r="AU124" s="20" t="s">
        <v>137</v>
      </c>
      <c r="AY124" s="20" t="s">
        <v>158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137</v>
      </c>
      <c r="BK124" s="140">
        <f>ROUND(L124*K124,2)</f>
        <v>0</v>
      </c>
      <c r="BL124" s="20" t="s">
        <v>163</v>
      </c>
      <c r="BM124" s="20" t="s">
        <v>173</v>
      </c>
    </row>
    <row r="125" s="1" customFormat="1" ht="49.92" customHeight="1">
      <c r="B125" s="44"/>
      <c r="C125" s="45"/>
      <c r="D125" s="205" t="s">
        <v>174</v>
      </c>
      <c r="E125" s="45"/>
      <c r="F125" s="45"/>
      <c r="G125" s="45"/>
      <c r="H125" s="45"/>
      <c r="I125" s="45"/>
      <c r="J125" s="45"/>
      <c r="K125" s="45"/>
      <c r="L125" s="45"/>
      <c r="M125" s="45"/>
      <c r="N125" s="230">
        <f>BK125</f>
        <v>0</v>
      </c>
      <c r="O125" s="231"/>
      <c r="P125" s="231"/>
      <c r="Q125" s="231"/>
      <c r="R125" s="46"/>
      <c r="T125" s="191"/>
      <c r="U125" s="70"/>
      <c r="V125" s="70"/>
      <c r="W125" s="70"/>
      <c r="X125" s="70"/>
      <c r="Y125" s="70"/>
      <c r="Z125" s="70"/>
      <c r="AA125" s="72"/>
      <c r="AT125" s="20" t="s">
        <v>76</v>
      </c>
      <c r="AU125" s="20" t="s">
        <v>77</v>
      </c>
      <c r="AY125" s="20" t="s">
        <v>175</v>
      </c>
      <c r="BK125" s="140">
        <v>0</v>
      </c>
    </row>
    <row r="126" s="1" customFormat="1" ht="6.96" customHeight="1">
      <c r="B126" s="73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5"/>
    </row>
  </sheetData>
  <sheetProtection sheet="1" formatColumns="0" formatRows="0" objects="1" scenarios="1" spinCount="10" saltValue="t3PuM3WqwqLPpIbCn/mwt6NHLAZdLJkS6LJ+afKTzDHcryANypgx3zYCzsE/8HHIeqMuqw1qWcATuO/usqdb8w==" hashValue="R0wfwR7uqmwkbGnq/6aQQkcSHqwN5niPDSDZD4UjYXKO9nxOb8VrEjNzWQl06xJXvgbdarzQf0kWE5x9EqDgGQ==" algorithmName="SHA-512" password="CC35"/>
  <mergeCells count="79">
    <mergeCell ref="D95:H95"/>
    <mergeCell ref="D94:H94"/>
    <mergeCell ref="D96:H96"/>
    <mergeCell ref="D97:H97"/>
    <mergeCell ref="D98:H98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F124:I124"/>
    <mergeCell ref="F117:I117"/>
    <mergeCell ref="F121:I121"/>
    <mergeCell ref="L121:M121"/>
    <mergeCell ref="N121:Q121"/>
    <mergeCell ref="F122:I122"/>
    <mergeCell ref="L122:M122"/>
    <mergeCell ref="N122:Q122"/>
    <mergeCell ref="L124:M124"/>
    <mergeCell ref="N124:Q124"/>
    <mergeCell ref="N118:Q118"/>
    <mergeCell ref="N119:Q119"/>
    <mergeCell ref="N120:Q120"/>
    <mergeCell ref="N123:Q123"/>
    <mergeCell ref="N125:Q125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3:Q93"/>
    <mergeCell ref="N97:Q97"/>
    <mergeCell ref="N94:Q94"/>
    <mergeCell ref="N95:Q95"/>
    <mergeCell ref="N96:Q96"/>
    <mergeCell ref="N98:Q98"/>
    <mergeCell ref="N99:Q99"/>
    <mergeCell ref="L101:Q101"/>
    <mergeCell ref="C107:Q107"/>
    <mergeCell ref="F109:P109"/>
    <mergeCell ref="F110:P110"/>
    <mergeCell ref="M112:P112"/>
    <mergeCell ref="M114:Q114"/>
    <mergeCell ref="M115:Q115"/>
    <mergeCell ref="L117:M117"/>
    <mergeCell ref="N117:Q117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</mergeCell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117</v>
      </c>
      <c r="G1" s="13"/>
      <c r="H1" s="152" t="s">
        <v>118</v>
      </c>
      <c r="I1" s="152"/>
      <c r="J1" s="152"/>
      <c r="K1" s="152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89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18</v>
      </c>
      <c r="E6" s="29"/>
      <c r="F6" s="153" t="str">
        <f>'Rekapitulácia stavby'!K6</f>
        <v>Živičná úprava obecný úrad Petrovce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123</v>
      </c>
      <c r="E7" s="45"/>
      <c r="F7" s="34" t="s">
        <v>176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20</v>
      </c>
      <c r="E8" s="45"/>
      <c r="F8" s="31" t="s">
        <v>21</v>
      </c>
      <c r="G8" s="45"/>
      <c r="H8" s="45"/>
      <c r="I8" s="45"/>
      <c r="J8" s="45"/>
      <c r="K8" s="45"/>
      <c r="L8" s="45"/>
      <c r="M8" s="36" t="s">
        <v>22</v>
      </c>
      <c r="N8" s="45"/>
      <c r="O8" s="31" t="s">
        <v>21</v>
      </c>
      <c r="P8" s="45"/>
      <c r="Q8" s="45"/>
      <c r="R8" s="46"/>
    </row>
    <row r="9" s="1" customFormat="1" ht="14.4" customHeight="1">
      <c r="B9" s="44"/>
      <c r="C9" s="45"/>
      <c r="D9" s="36" t="s">
        <v>23</v>
      </c>
      <c r="E9" s="45"/>
      <c r="F9" s="31" t="s">
        <v>24</v>
      </c>
      <c r="G9" s="45"/>
      <c r="H9" s="45"/>
      <c r="I9" s="45"/>
      <c r="J9" s="45"/>
      <c r="K9" s="45"/>
      <c r="L9" s="45"/>
      <c r="M9" s="36" t="s">
        <v>25</v>
      </c>
      <c r="N9" s="45"/>
      <c r="O9" s="154" t="str">
        <f>'Rekapitulácia stavby'!AN8</f>
        <v>21. 9. 2020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27</v>
      </c>
      <c r="E11" s="45"/>
      <c r="F11" s="45"/>
      <c r="G11" s="45"/>
      <c r="H11" s="45"/>
      <c r="I11" s="45"/>
      <c r="J11" s="45"/>
      <c r="K11" s="45"/>
      <c r="L11" s="45"/>
      <c r="M11" s="36" t="s">
        <v>28</v>
      </c>
      <c r="N11" s="45"/>
      <c r="O11" s="31" t="s">
        <v>21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29</v>
      </c>
      <c r="F12" s="45"/>
      <c r="G12" s="45"/>
      <c r="H12" s="45"/>
      <c r="I12" s="45"/>
      <c r="J12" s="45"/>
      <c r="K12" s="45"/>
      <c r="L12" s="45"/>
      <c r="M12" s="36" t="s">
        <v>30</v>
      </c>
      <c r="N12" s="45"/>
      <c r="O12" s="31" t="s">
        <v>21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31</v>
      </c>
      <c r="E14" s="45"/>
      <c r="F14" s="45"/>
      <c r="G14" s="45"/>
      <c r="H14" s="45"/>
      <c r="I14" s="45"/>
      <c r="J14" s="45"/>
      <c r="K14" s="45"/>
      <c r="L14" s="45"/>
      <c r="M14" s="36" t="s">
        <v>28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30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33</v>
      </c>
      <c r="E17" s="45"/>
      <c r="F17" s="45"/>
      <c r="G17" s="45"/>
      <c r="H17" s="45"/>
      <c r="I17" s="45"/>
      <c r="J17" s="45"/>
      <c r="K17" s="45"/>
      <c r="L17" s="45"/>
      <c r="M17" s="36" t="s">
        <v>28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Ing. Viera Bumberová</v>
      </c>
      <c r="F18" s="45"/>
      <c r="G18" s="45"/>
      <c r="H18" s="45"/>
      <c r="I18" s="45"/>
      <c r="J18" s="45"/>
      <c r="K18" s="45"/>
      <c r="L18" s="45"/>
      <c r="M18" s="36" t="s">
        <v>30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28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 xml:space="preserve"> </v>
      </c>
      <c r="F21" s="45"/>
      <c r="G21" s="45"/>
      <c r="H21" s="45"/>
      <c r="I21" s="45"/>
      <c r="J21" s="45"/>
      <c r="K21" s="45"/>
      <c r="L21" s="45"/>
      <c r="M21" s="36" t="s">
        <v>30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21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125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111</v>
      </c>
      <c r="E28" s="45"/>
      <c r="F28" s="45"/>
      <c r="G28" s="45"/>
      <c r="H28" s="45"/>
      <c r="I28" s="45"/>
      <c r="J28" s="45"/>
      <c r="K28" s="45"/>
      <c r="L28" s="45"/>
      <c r="M28" s="43">
        <f>N92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40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9" t="s">
        <v>43</v>
      </c>
      <c r="H32" s="160">
        <f>(SUM(BE92:BE99)+SUM(BE117:BE121))</f>
        <v>0</v>
      </c>
      <c r="I32" s="45"/>
      <c r="J32" s="45"/>
      <c r="K32" s="45"/>
      <c r="L32" s="45"/>
      <c r="M32" s="160">
        <f>ROUND((SUM(BE92:BE99)+SUM(BE117:BE121)), 2)*F32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9" t="s">
        <v>43</v>
      </c>
      <c r="H33" s="160">
        <f>(SUM(BF92:BF99)+SUM(BF117:BF121))</f>
        <v>0</v>
      </c>
      <c r="I33" s="45"/>
      <c r="J33" s="45"/>
      <c r="K33" s="45"/>
      <c r="L33" s="45"/>
      <c r="M33" s="160">
        <f>ROUND((SUM(BF92:BF99)+SUM(BF117:BF121)), 2)*F33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9" t="s">
        <v>43</v>
      </c>
      <c r="H34" s="160">
        <f>(SUM(BG92:BG99)+SUM(BG117:BG121))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9" t="s">
        <v>43</v>
      </c>
      <c r="H35" s="160">
        <f>(SUM(BH92:BH99)+SUM(BH117:BH121))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9" t="s">
        <v>43</v>
      </c>
      <c r="H36" s="160">
        <f>(SUM(BI92:BI99)+SUM(BI117:BI121))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48</v>
      </c>
      <c r="E38" s="101"/>
      <c r="F38" s="101"/>
      <c r="G38" s="162" t="s">
        <v>49</v>
      </c>
      <c r="H38" s="163" t="s">
        <v>50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18</v>
      </c>
      <c r="D78" s="45"/>
      <c r="E78" s="45"/>
      <c r="F78" s="153" t="str">
        <f>F6</f>
        <v>Živičná úprava obecný úrad Petrovce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123</v>
      </c>
      <c r="D79" s="45"/>
      <c r="E79" s="45"/>
      <c r="F79" s="85" t="str">
        <f>F7</f>
        <v xml:space="preserve">1528b - Kostol 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23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25</v>
      </c>
      <c r="L81" s="45"/>
      <c r="M81" s="88" t="str">
        <f>IF(O9="","",O9)</f>
        <v>21. 9. 2020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27</v>
      </c>
      <c r="D83" s="45"/>
      <c r="E83" s="45"/>
      <c r="F83" s="31" t="str">
        <f>E12</f>
        <v>Obec Petrovce</v>
      </c>
      <c r="G83" s="45"/>
      <c r="H83" s="45"/>
      <c r="I83" s="45"/>
      <c r="J83" s="45"/>
      <c r="K83" s="36" t="s">
        <v>33</v>
      </c>
      <c r="L83" s="45"/>
      <c r="M83" s="31" t="str">
        <f>E18</f>
        <v>Ing. Viera Bumberová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31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 xml:space="preserve"> 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127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128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N117</f>
        <v>0</v>
      </c>
      <c r="O88" s="172"/>
      <c r="P88" s="172"/>
      <c r="Q88" s="172"/>
      <c r="R88" s="46"/>
      <c r="T88" s="169"/>
      <c r="U88" s="169"/>
      <c r="AU88" s="20" t="s">
        <v>130</v>
      </c>
    </row>
    <row r="89" s="6" customFormat="1" ht="24.96" customHeight="1">
      <c r="B89" s="173"/>
      <c r="C89" s="174"/>
      <c r="D89" s="175" t="s">
        <v>131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N118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132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N119</f>
        <v>0</v>
      </c>
      <c r="O90" s="180"/>
      <c r="P90" s="180"/>
      <c r="Q90" s="180"/>
      <c r="R90" s="181"/>
      <c r="T90" s="182"/>
      <c r="U90" s="182"/>
    </row>
    <row r="91" s="1" customFormat="1" ht="21.84" customHeight="1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6"/>
      <c r="T91" s="169"/>
      <c r="U91" s="169"/>
    </row>
    <row r="92" s="1" customFormat="1" ht="29.28" customHeight="1">
      <c r="B92" s="44"/>
      <c r="C92" s="171" t="s">
        <v>134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172">
        <f>ROUND(N93+N94+N95+N96+N97+N98,2)</f>
        <v>0</v>
      </c>
      <c r="O92" s="183"/>
      <c r="P92" s="183"/>
      <c r="Q92" s="183"/>
      <c r="R92" s="46"/>
      <c r="T92" s="184"/>
      <c r="U92" s="185" t="s">
        <v>41</v>
      </c>
    </row>
    <row r="93" s="1" customFormat="1" ht="18" customHeight="1">
      <c r="B93" s="44"/>
      <c r="C93" s="45"/>
      <c r="D93" s="141" t="s">
        <v>135</v>
      </c>
      <c r="E93" s="134"/>
      <c r="F93" s="134"/>
      <c r="G93" s="134"/>
      <c r="H93" s="134"/>
      <c r="I93" s="45"/>
      <c r="J93" s="45"/>
      <c r="K93" s="45"/>
      <c r="L93" s="45"/>
      <c r="M93" s="45"/>
      <c r="N93" s="135">
        <f>ROUND(N88*T93,2)</f>
        <v>0</v>
      </c>
      <c r="O93" s="136"/>
      <c r="P93" s="136"/>
      <c r="Q93" s="136"/>
      <c r="R93" s="46"/>
      <c r="S93" s="186"/>
      <c r="T93" s="187"/>
      <c r="U93" s="188" t="s">
        <v>44</v>
      </c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6"/>
      <c r="AX93" s="186"/>
      <c r="AY93" s="189" t="s">
        <v>136</v>
      </c>
      <c r="AZ93" s="186"/>
      <c r="BA93" s="186"/>
      <c r="BB93" s="186"/>
      <c r="BC93" s="186"/>
      <c r="BD93" s="186"/>
      <c r="BE93" s="190">
        <f>IF(U93="základná",N93,0)</f>
        <v>0</v>
      </c>
      <c r="BF93" s="190">
        <f>IF(U93="znížená",N93,0)</f>
        <v>0</v>
      </c>
      <c r="BG93" s="190">
        <f>IF(U93="zákl. prenesená",N93,0)</f>
        <v>0</v>
      </c>
      <c r="BH93" s="190">
        <f>IF(U93="zníž. prenesená",N93,0)</f>
        <v>0</v>
      </c>
      <c r="BI93" s="190">
        <f>IF(U93="nulová",N93,0)</f>
        <v>0</v>
      </c>
      <c r="BJ93" s="189" t="s">
        <v>137</v>
      </c>
      <c r="BK93" s="186"/>
      <c r="BL93" s="186"/>
      <c r="BM93" s="186"/>
    </row>
    <row r="94" s="1" customFormat="1" ht="18" customHeight="1">
      <c r="B94" s="44"/>
      <c r="C94" s="45"/>
      <c r="D94" s="141" t="s">
        <v>138</v>
      </c>
      <c r="E94" s="134"/>
      <c r="F94" s="134"/>
      <c r="G94" s="134"/>
      <c r="H94" s="134"/>
      <c r="I94" s="45"/>
      <c r="J94" s="45"/>
      <c r="K94" s="45"/>
      <c r="L94" s="45"/>
      <c r="M94" s="45"/>
      <c r="N94" s="135">
        <f>ROUND(N88*T94,2)</f>
        <v>0</v>
      </c>
      <c r="O94" s="136"/>
      <c r="P94" s="136"/>
      <c r="Q94" s="136"/>
      <c r="R94" s="46"/>
      <c r="S94" s="186"/>
      <c r="T94" s="187"/>
      <c r="U94" s="188" t="s">
        <v>44</v>
      </c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9" t="s">
        <v>136</v>
      </c>
      <c r="AZ94" s="186"/>
      <c r="BA94" s="186"/>
      <c r="BB94" s="186"/>
      <c r="BC94" s="186"/>
      <c r="BD94" s="186"/>
      <c r="BE94" s="190">
        <f>IF(U94="základná",N94,0)</f>
        <v>0</v>
      </c>
      <c r="BF94" s="190">
        <f>IF(U94="znížená",N94,0)</f>
        <v>0</v>
      </c>
      <c r="BG94" s="190">
        <f>IF(U94="zákl. prenesená",N94,0)</f>
        <v>0</v>
      </c>
      <c r="BH94" s="190">
        <f>IF(U94="zníž. prenesená",N94,0)</f>
        <v>0</v>
      </c>
      <c r="BI94" s="190">
        <f>IF(U94="nulová",N94,0)</f>
        <v>0</v>
      </c>
      <c r="BJ94" s="189" t="s">
        <v>137</v>
      </c>
      <c r="BK94" s="186"/>
      <c r="BL94" s="186"/>
      <c r="BM94" s="186"/>
    </row>
    <row r="95" s="1" customFormat="1" ht="18" customHeight="1">
      <c r="B95" s="44"/>
      <c r="C95" s="45"/>
      <c r="D95" s="141" t="s">
        <v>139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6"/>
      <c r="T95" s="187"/>
      <c r="U95" s="188" t="s">
        <v>44</v>
      </c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9" t="s">
        <v>136</v>
      </c>
      <c r="AZ95" s="186"/>
      <c r="BA95" s="186"/>
      <c r="BB95" s="186"/>
      <c r="BC95" s="186"/>
      <c r="BD95" s="186"/>
      <c r="BE95" s="190">
        <f>IF(U95="základná",N95,0)</f>
        <v>0</v>
      </c>
      <c r="BF95" s="190">
        <f>IF(U95="znížená",N95,0)</f>
        <v>0</v>
      </c>
      <c r="BG95" s="190">
        <f>IF(U95="zákl. prenesená",N95,0)</f>
        <v>0</v>
      </c>
      <c r="BH95" s="190">
        <f>IF(U95="zníž. prenesená",N95,0)</f>
        <v>0</v>
      </c>
      <c r="BI95" s="190">
        <f>IF(U95="nulová",N95,0)</f>
        <v>0</v>
      </c>
      <c r="BJ95" s="189" t="s">
        <v>137</v>
      </c>
      <c r="BK95" s="186"/>
      <c r="BL95" s="186"/>
      <c r="BM95" s="186"/>
    </row>
    <row r="96" s="1" customFormat="1" ht="18" customHeight="1">
      <c r="B96" s="44"/>
      <c r="C96" s="45"/>
      <c r="D96" s="141" t="s">
        <v>140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6"/>
      <c r="T96" s="187"/>
      <c r="U96" s="188" t="s">
        <v>44</v>
      </c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9" t="s">
        <v>136</v>
      </c>
      <c r="AZ96" s="186"/>
      <c r="BA96" s="186"/>
      <c r="BB96" s="186"/>
      <c r="BC96" s="186"/>
      <c r="BD96" s="186"/>
      <c r="BE96" s="190">
        <f>IF(U96="základná",N96,0)</f>
        <v>0</v>
      </c>
      <c r="BF96" s="190">
        <f>IF(U96="znížená",N96,0)</f>
        <v>0</v>
      </c>
      <c r="BG96" s="190">
        <f>IF(U96="zákl. prenesená",N96,0)</f>
        <v>0</v>
      </c>
      <c r="BH96" s="190">
        <f>IF(U96="zníž. prenesená",N96,0)</f>
        <v>0</v>
      </c>
      <c r="BI96" s="190">
        <f>IF(U96="nulová",N96,0)</f>
        <v>0</v>
      </c>
      <c r="BJ96" s="189" t="s">
        <v>137</v>
      </c>
      <c r="BK96" s="186"/>
      <c r="BL96" s="186"/>
      <c r="BM96" s="186"/>
    </row>
    <row r="97" s="1" customFormat="1" ht="18" customHeight="1">
      <c r="B97" s="44"/>
      <c r="C97" s="45"/>
      <c r="D97" s="141" t="s">
        <v>141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6"/>
      <c r="T97" s="187"/>
      <c r="U97" s="188" t="s">
        <v>44</v>
      </c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9" t="s">
        <v>136</v>
      </c>
      <c r="AZ97" s="186"/>
      <c r="BA97" s="186"/>
      <c r="BB97" s="186"/>
      <c r="BC97" s="186"/>
      <c r="BD97" s="186"/>
      <c r="BE97" s="190">
        <f>IF(U97="základná",N97,0)</f>
        <v>0</v>
      </c>
      <c r="BF97" s="190">
        <f>IF(U97="znížená",N97,0)</f>
        <v>0</v>
      </c>
      <c r="BG97" s="190">
        <f>IF(U97="zákl. prenesená",N97,0)</f>
        <v>0</v>
      </c>
      <c r="BH97" s="190">
        <f>IF(U97="zníž. prenesená",N97,0)</f>
        <v>0</v>
      </c>
      <c r="BI97" s="190">
        <f>IF(U97="nulová",N97,0)</f>
        <v>0</v>
      </c>
      <c r="BJ97" s="189" t="s">
        <v>137</v>
      </c>
      <c r="BK97" s="186"/>
      <c r="BL97" s="186"/>
      <c r="BM97" s="186"/>
    </row>
    <row r="98" s="1" customFormat="1" ht="18" customHeight="1">
      <c r="B98" s="44"/>
      <c r="C98" s="45"/>
      <c r="D98" s="134" t="s">
        <v>142</v>
      </c>
      <c r="E98" s="45"/>
      <c r="F98" s="45"/>
      <c r="G98" s="45"/>
      <c r="H98" s="45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6"/>
      <c r="T98" s="191"/>
      <c r="U98" s="192" t="s">
        <v>44</v>
      </c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9" t="s">
        <v>143</v>
      </c>
      <c r="AZ98" s="186"/>
      <c r="BA98" s="186"/>
      <c r="BB98" s="186"/>
      <c r="BC98" s="186"/>
      <c r="BD98" s="186"/>
      <c r="BE98" s="190">
        <f>IF(U98="základná",N98,0)</f>
        <v>0</v>
      </c>
      <c r="BF98" s="190">
        <f>IF(U98="znížená",N98,0)</f>
        <v>0</v>
      </c>
      <c r="BG98" s="190">
        <f>IF(U98="zákl. prenesená",N98,0)</f>
        <v>0</v>
      </c>
      <c r="BH98" s="190">
        <f>IF(U98="zníž. prenesená",N98,0)</f>
        <v>0</v>
      </c>
      <c r="BI98" s="190">
        <f>IF(U98="nulová",N98,0)</f>
        <v>0</v>
      </c>
      <c r="BJ98" s="189" t="s">
        <v>137</v>
      </c>
      <c r="BK98" s="186"/>
      <c r="BL98" s="186"/>
      <c r="BM98" s="186"/>
    </row>
    <row r="99" s="1" customForma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  <c r="T99" s="169"/>
      <c r="U99" s="169"/>
    </row>
    <row r="100" s="1" customFormat="1" ht="29.28" customHeight="1">
      <c r="B100" s="44"/>
      <c r="C100" s="148" t="s">
        <v>116</v>
      </c>
      <c r="D100" s="149"/>
      <c r="E100" s="149"/>
      <c r="F100" s="149"/>
      <c r="G100" s="149"/>
      <c r="H100" s="149"/>
      <c r="I100" s="149"/>
      <c r="J100" s="149"/>
      <c r="K100" s="149"/>
      <c r="L100" s="150">
        <f>ROUND(SUM(N88+N92),2)</f>
        <v>0</v>
      </c>
      <c r="M100" s="150"/>
      <c r="N100" s="150"/>
      <c r="O100" s="150"/>
      <c r="P100" s="150"/>
      <c r="Q100" s="150"/>
      <c r="R100" s="46"/>
      <c r="T100" s="169"/>
      <c r="U100" s="169"/>
    </row>
    <row r="101" s="1" customFormat="1" ht="6.96" customHeight="1"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5"/>
      <c r="T101" s="169"/>
      <c r="U101" s="169"/>
    </row>
    <row r="105" s="1" customFormat="1" ht="6.96" customHeight="1">
      <c r="B105" s="76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8"/>
    </row>
    <row r="106" s="1" customFormat="1" ht="36.96" customHeight="1">
      <c r="B106" s="44"/>
      <c r="C106" s="25" t="s">
        <v>144</v>
      </c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6"/>
    </row>
    <row r="107" s="1" customFormat="1" ht="6.96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30" customHeight="1">
      <c r="B108" s="44"/>
      <c r="C108" s="36" t="s">
        <v>18</v>
      </c>
      <c r="D108" s="45"/>
      <c r="E108" s="45"/>
      <c r="F108" s="153" t="str">
        <f>F6</f>
        <v>Živičná úprava obecný úrad Petrovce</v>
      </c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45"/>
      <c r="R108" s="46"/>
    </row>
    <row r="109" s="1" customFormat="1" ht="36.96" customHeight="1">
      <c r="B109" s="44"/>
      <c r="C109" s="83" t="s">
        <v>123</v>
      </c>
      <c r="D109" s="45"/>
      <c r="E109" s="45"/>
      <c r="F109" s="85" t="str">
        <f>F7</f>
        <v xml:space="preserve">1528b - Kostol </v>
      </c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="1" customFormat="1" ht="6.96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18" customHeight="1">
      <c r="B111" s="44"/>
      <c r="C111" s="36" t="s">
        <v>23</v>
      </c>
      <c r="D111" s="45"/>
      <c r="E111" s="45"/>
      <c r="F111" s="31" t="str">
        <f>F9</f>
        <v xml:space="preserve"> </v>
      </c>
      <c r="G111" s="45"/>
      <c r="H111" s="45"/>
      <c r="I111" s="45"/>
      <c r="J111" s="45"/>
      <c r="K111" s="36" t="s">
        <v>25</v>
      </c>
      <c r="L111" s="45"/>
      <c r="M111" s="88" t="str">
        <f>IF(O9="","",O9)</f>
        <v>21. 9. 2020</v>
      </c>
      <c r="N111" s="88"/>
      <c r="O111" s="88"/>
      <c r="P111" s="88"/>
      <c r="Q111" s="45"/>
      <c r="R111" s="46"/>
    </row>
    <row r="112" s="1" customFormat="1" ht="6.96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>
      <c r="B113" s="44"/>
      <c r="C113" s="36" t="s">
        <v>27</v>
      </c>
      <c r="D113" s="45"/>
      <c r="E113" s="45"/>
      <c r="F113" s="31" t="str">
        <f>E12</f>
        <v>Obec Petrovce</v>
      </c>
      <c r="G113" s="45"/>
      <c r="H113" s="45"/>
      <c r="I113" s="45"/>
      <c r="J113" s="45"/>
      <c r="K113" s="36" t="s">
        <v>33</v>
      </c>
      <c r="L113" s="45"/>
      <c r="M113" s="31" t="str">
        <f>E18</f>
        <v>Ing. Viera Bumberová</v>
      </c>
      <c r="N113" s="31"/>
      <c r="O113" s="31"/>
      <c r="P113" s="31"/>
      <c r="Q113" s="31"/>
      <c r="R113" s="46"/>
    </row>
    <row r="114" s="1" customFormat="1" ht="14.4" customHeight="1">
      <c r="B114" s="44"/>
      <c r="C114" s="36" t="s">
        <v>31</v>
      </c>
      <c r="D114" s="45"/>
      <c r="E114" s="45"/>
      <c r="F114" s="31" t="str">
        <f>IF(E15="","",E15)</f>
        <v>Vyplň údaj</v>
      </c>
      <c r="G114" s="45"/>
      <c r="H114" s="45"/>
      <c r="I114" s="45"/>
      <c r="J114" s="45"/>
      <c r="K114" s="36" t="s">
        <v>36</v>
      </c>
      <c r="L114" s="45"/>
      <c r="M114" s="31" t="str">
        <f>E21</f>
        <v xml:space="preserve"> </v>
      </c>
      <c r="N114" s="31"/>
      <c r="O114" s="31"/>
      <c r="P114" s="31"/>
      <c r="Q114" s="31"/>
      <c r="R114" s="46"/>
    </row>
    <row r="115" s="1" customFormat="1" ht="10.32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8" customFormat="1" ht="29.28" customHeight="1">
      <c r="B116" s="193"/>
      <c r="C116" s="194" t="s">
        <v>145</v>
      </c>
      <c r="D116" s="195" t="s">
        <v>146</v>
      </c>
      <c r="E116" s="195" t="s">
        <v>59</v>
      </c>
      <c r="F116" s="195" t="s">
        <v>147</v>
      </c>
      <c r="G116" s="195"/>
      <c r="H116" s="195"/>
      <c r="I116" s="195"/>
      <c r="J116" s="195" t="s">
        <v>148</v>
      </c>
      <c r="K116" s="195" t="s">
        <v>149</v>
      </c>
      <c r="L116" s="195" t="s">
        <v>150</v>
      </c>
      <c r="M116" s="195"/>
      <c r="N116" s="195" t="s">
        <v>128</v>
      </c>
      <c r="O116" s="195"/>
      <c r="P116" s="195"/>
      <c r="Q116" s="196"/>
      <c r="R116" s="197"/>
      <c r="T116" s="104" t="s">
        <v>151</v>
      </c>
      <c r="U116" s="105" t="s">
        <v>41</v>
      </c>
      <c r="V116" s="105" t="s">
        <v>152</v>
      </c>
      <c r="W116" s="105" t="s">
        <v>153</v>
      </c>
      <c r="X116" s="105" t="s">
        <v>154</v>
      </c>
      <c r="Y116" s="105" t="s">
        <v>155</v>
      </c>
      <c r="Z116" s="105" t="s">
        <v>156</v>
      </c>
      <c r="AA116" s="106" t="s">
        <v>157</v>
      </c>
    </row>
    <row r="117" s="1" customFormat="1" ht="29.28" customHeight="1">
      <c r="B117" s="44"/>
      <c r="C117" s="108" t="s">
        <v>125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198">
        <f>BK117</f>
        <v>0</v>
      </c>
      <c r="O117" s="199"/>
      <c r="P117" s="199"/>
      <c r="Q117" s="199"/>
      <c r="R117" s="46"/>
      <c r="T117" s="107"/>
      <c r="U117" s="65"/>
      <c r="V117" s="65"/>
      <c r="W117" s="200">
        <f>W118+W122</f>
        <v>0</v>
      </c>
      <c r="X117" s="65"/>
      <c r="Y117" s="200">
        <f>Y118+Y122</f>
        <v>16.597999999999999</v>
      </c>
      <c r="Z117" s="65"/>
      <c r="AA117" s="201">
        <f>AA118+AA122</f>
        <v>0</v>
      </c>
      <c r="AT117" s="20" t="s">
        <v>76</v>
      </c>
      <c r="AU117" s="20" t="s">
        <v>130</v>
      </c>
      <c r="BK117" s="202">
        <f>BK118+BK122</f>
        <v>0</v>
      </c>
    </row>
    <row r="118" s="9" customFormat="1" ht="37.44001" customHeight="1">
      <c r="B118" s="203"/>
      <c r="C118" s="204"/>
      <c r="D118" s="205" t="s">
        <v>131</v>
      </c>
      <c r="E118" s="205"/>
      <c r="F118" s="205"/>
      <c r="G118" s="205"/>
      <c r="H118" s="205"/>
      <c r="I118" s="205"/>
      <c r="J118" s="205"/>
      <c r="K118" s="205"/>
      <c r="L118" s="205"/>
      <c r="M118" s="205"/>
      <c r="N118" s="206">
        <f>BK118</f>
        <v>0</v>
      </c>
      <c r="O118" s="176"/>
      <c r="P118" s="176"/>
      <c r="Q118" s="176"/>
      <c r="R118" s="207"/>
      <c r="T118" s="208"/>
      <c r="U118" s="204"/>
      <c r="V118" s="204"/>
      <c r="W118" s="209">
        <f>W119</f>
        <v>0</v>
      </c>
      <c r="X118" s="204"/>
      <c r="Y118" s="209">
        <f>Y119</f>
        <v>16.597999999999999</v>
      </c>
      <c r="Z118" s="204"/>
      <c r="AA118" s="210">
        <f>AA119</f>
        <v>0</v>
      </c>
      <c r="AR118" s="211" t="s">
        <v>85</v>
      </c>
      <c r="AT118" s="212" t="s">
        <v>76</v>
      </c>
      <c r="AU118" s="212" t="s">
        <v>77</v>
      </c>
      <c r="AY118" s="211" t="s">
        <v>158</v>
      </c>
      <c r="BK118" s="213">
        <f>BK119</f>
        <v>0</v>
      </c>
    </row>
    <row r="119" s="9" customFormat="1" ht="19.92" customHeight="1">
      <c r="B119" s="203"/>
      <c r="C119" s="204"/>
      <c r="D119" s="214" t="s">
        <v>132</v>
      </c>
      <c r="E119" s="214"/>
      <c r="F119" s="214"/>
      <c r="G119" s="214"/>
      <c r="H119" s="214"/>
      <c r="I119" s="214"/>
      <c r="J119" s="214"/>
      <c r="K119" s="214"/>
      <c r="L119" s="214"/>
      <c r="M119" s="214"/>
      <c r="N119" s="215">
        <f>BK119</f>
        <v>0</v>
      </c>
      <c r="O119" s="216"/>
      <c r="P119" s="216"/>
      <c r="Q119" s="216"/>
      <c r="R119" s="207"/>
      <c r="T119" s="208"/>
      <c r="U119" s="204"/>
      <c r="V119" s="204"/>
      <c r="W119" s="209">
        <f>SUM(W120:W121)</f>
        <v>0</v>
      </c>
      <c r="X119" s="204"/>
      <c r="Y119" s="209">
        <f>SUM(Y120:Y121)</f>
        <v>16.597999999999999</v>
      </c>
      <c r="Z119" s="204"/>
      <c r="AA119" s="210">
        <f>SUM(AA120:AA121)</f>
        <v>0</v>
      </c>
      <c r="AR119" s="211" t="s">
        <v>85</v>
      </c>
      <c r="AT119" s="212" t="s">
        <v>76</v>
      </c>
      <c r="AU119" s="212" t="s">
        <v>85</v>
      </c>
      <c r="AY119" s="211" t="s">
        <v>158</v>
      </c>
      <c r="BK119" s="213">
        <f>SUM(BK120:BK121)</f>
        <v>0</v>
      </c>
    </row>
    <row r="120" s="1" customFormat="1" ht="38.25" customHeight="1">
      <c r="B120" s="44"/>
      <c r="C120" s="217" t="s">
        <v>137</v>
      </c>
      <c r="D120" s="217" t="s">
        <v>159</v>
      </c>
      <c r="E120" s="218" t="s">
        <v>160</v>
      </c>
      <c r="F120" s="219" t="s">
        <v>161</v>
      </c>
      <c r="G120" s="219"/>
      <c r="H120" s="219"/>
      <c r="I120" s="219"/>
      <c r="J120" s="220" t="s">
        <v>162</v>
      </c>
      <c r="K120" s="221">
        <v>2.5</v>
      </c>
      <c r="L120" s="222">
        <v>0</v>
      </c>
      <c r="M120" s="223"/>
      <c r="N120" s="224">
        <f>ROUND(L120*K120,2)</f>
        <v>0</v>
      </c>
      <c r="O120" s="224"/>
      <c r="P120" s="224"/>
      <c r="Q120" s="224"/>
      <c r="R120" s="46"/>
      <c r="T120" s="225" t="s">
        <v>21</v>
      </c>
      <c r="U120" s="54" t="s">
        <v>44</v>
      </c>
      <c r="V120" s="45"/>
      <c r="W120" s="226">
        <f>V120*K120</f>
        <v>0</v>
      </c>
      <c r="X120" s="226">
        <v>0.15620000000000001</v>
      </c>
      <c r="Y120" s="226">
        <f>X120*K120</f>
        <v>0.39050000000000001</v>
      </c>
      <c r="Z120" s="226">
        <v>0</v>
      </c>
      <c r="AA120" s="227">
        <f>Z120*K120</f>
        <v>0</v>
      </c>
      <c r="AR120" s="20" t="s">
        <v>163</v>
      </c>
      <c r="AT120" s="20" t="s">
        <v>159</v>
      </c>
      <c r="AU120" s="20" t="s">
        <v>137</v>
      </c>
      <c r="AY120" s="20" t="s">
        <v>158</v>
      </c>
      <c r="BE120" s="140">
        <f>IF(U120="základná",N120,0)</f>
        <v>0</v>
      </c>
      <c r="BF120" s="140">
        <f>IF(U120="znížená",N120,0)</f>
        <v>0</v>
      </c>
      <c r="BG120" s="140">
        <f>IF(U120="zákl. prenesená",N120,0)</f>
        <v>0</v>
      </c>
      <c r="BH120" s="140">
        <f>IF(U120="zníž. prenesená",N120,0)</f>
        <v>0</v>
      </c>
      <c r="BI120" s="140">
        <f>IF(U120="nulová",N120,0)</f>
        <v>0</v>
      </c>
      <c r="BJ120" s="20" t="s">
        <v>137</v>
      </c>
      <c r="BK120" s="140">
        <f>ROUND(L120*K120,2)</f>
        <v>0</v>
      </c>
      <c r="BL120" s="20" t="s">
        <v>163</v>
      </c>
      <c r="BM120" s="20" t="s">
        <v>164</v>
      </c>
    </row>
    <row r="121" s="1" customFormat="1" ht="38.25" customHeight="1">
      <c r="B121" s="44"/>
      <c r="C121" s="217" t="s">
        <v>85</v>
      </c>
      <c r="D121" s="217" t="s">
        <v>159</v>
      </c>
      <c r="E121" s="218" t="s">
        <v>165</v>
      </c>
      <c r="F121" s="219" t="s">
        <v>166</v>
      </c>
      <c r="G121" s="219"/>
      <c r="H121" s="219"/>
      <c r="I121" s="219"/>
      <c r="J121" s="220" t="s">
        <v>167</v>
      </c>
      <c r="K121" s="221">
        <v>125</v>
      </c>
      <c r="L121" s="222">
        <v>0</v>
      </c>
      <c r="M121" s="223"/>
      <c r="N121" s="224">
        <f>ROUND(L121*K121,2)</f>
        <v>0</v>
      </c>
      <c r="O121" s="224"/>
      <c r="P121" s="224"/>
      <c r="Q121" s="224"/>
      <c r="R121" s="46"/>
      <c r="T121" s="225" t="s">
        <v>21</v>
      </c>
      <c r="U121" s="54" t="s">
        <v>44</v>
      </c>
      <c r="V121" s="45"/>
      <c r="W121" s="226">
        <f>V121*K121</f>
        <v>0</v>
      </c>
      <c r="X121" s="226">
        <v>0.12966</v>
      </c>
      <c r="Y121" s="226">
        <f>X121*K121</f>
        <v>16.2075</v>
      </c>
      <c r="Z121" s="226">
        <v>0</v>
      </c>
      <c r="AA121" s="227">
        <f>Z121*K121</f>
        <v>0</v>
      </c>
      <c r="AR121" s="20" t="s">
        <v>163</v>
      </c>
      <c r="AT121" s="20" t="s">
        <v>159</v>
      </c>
      <c r="AU121" s="20" t="s">
        <v>137</v>
      </c>
      <c r="AY121" s="20" t="s">
        <v>158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137</v>
      </c>
      <c r="BK121" s="140">
        <f>ROUND(L121*K121,2)</f>
        <v>0</v>
      </c>
      <c r="BL121" s="20" t="s">
        <v>163</v>
      </c>
      <c r="BM121" s="20" t="s">
        <v>168</v>
      </c>
    </row>
    <row r="122" s="1" customFormat="1" ht="49.92" customHeight="1">
      <c r="B122" s="44"/>
      <c r="C122" s="45"/>
      <c r="D122" s="205" t="s">
        <v>174</v>
      </c>
      <c r="E122" s="45"/>
      <c r="F122" s="45"/>
      <c r="G122" s="45"/>
      <c r="H122" s="45"/>
      <c r="I122" s="45"/>
      <c r="J122" s="45"/>
      <c r="K122" s="45"/>
      <c r="L122" s="45"/>
      <c r="M122" s="45"/>
      <c r="N122" s="230">
        <f>BK122</f>
        <v>0</v>
      </c>
      <c r="O122" s="231"/>
      <c r="P122" s="231"/>
      <c r="Q122" s="231"/>
      <c r="R122" s="46"/>
      <c r="T122" s="191"/>
      <c r="U122" s="70"/>
      <c r="V122" s="70"/>
      <c r="W122" s="70"/>
      <c r="X122" s="70"/>
      <c r="Y122" s="70"/>
      <c r="Z122" s="70"/>
      <c r="AA122" s="72"/>
      <c r="AT122" s="20" t="s">
        <v>76</v>
      </c>
      <c r="AU122" s="20" t="s">
        <v>77</v>
      </c>
      <c r="AY122" s="20" t="s">
        <v>175</v>
      </c>
      <c r="BK122" s="140">
        <v>0</v>
      </c>
    </row>
    <row r="123" s="1" customFormat="1" ht="6.96" customHeight="1">
      <c r="B123" s="73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5"/>
    </row>
  </sheetData>
  <sheetProtection sheet="1" formatColumns="0" formatRows="0" objects="1" scenarios="1" spinCount="10" saltValue="nXgRGZxK9xdMhyOAKynE6IPXv5ST3F5V0WzaT50b6mnzlR8elFhsIpwgKrHgWDQewVPkT5sx2w9Ah1m1YYss8g==" hashValue="1r4fIwRT+NSPSt7JaCoI+eKYl4IoNnEy4rJXsl2mdPjiGe1/RUCDbZwj+fWZ7I3ZHwnrInBhZqgeOdtUSW/XZQ==" algorithmName="SHA-512" password="CC35"/>
  <mergeCells count="74">
    <mergeCell ref="D95:H95"/>
    <mergeCell ref="D93:H93"/>
    <mergeCell ref="D94:H94"/>
    <mergeCell ref="D96:H96"/>
    <mergeCell ref="D97:H97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F121:I121"/>
    <mergeCell ref="F116:I116"/>
    <mergeCell ref="L116:M116"/>
    <mergeCell ref="N116:Q116"/>
    <mergeCell ref="F120:I120"/>
    <mergeCell ref="L120:M120"/>
    <mergeCell ref="N120:Q120"/>
    <mergeCell ref="L121:M121"/>
    <mergeCell ref="N121:Q121"/>
    <mergeCell ref="N117:Q117"/>
    <mergeCell ref="N118:Q118"/>
    <mergeCell ref="N119:Q119"/>
    <mergeCell ref="N122:Q122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2:Q92"/>
    <mergeCell ref="N97:Q97"/>
    <mergeCell ref="N93:Q93"/>
    <mergeCell ref="N94:Q94"/>
    <mergeCell ref="N95:Q95"/>
    <mergeCell ref="N96:Q96"/>
    <mergeCell ref="N98:Q98"/>
    <mergeCell ref="L100:Q100"/>
    <mergeCell ref="C106:Q106"/>
    <mergeCell ref="F108:P108"/>
    <mergeCell ref="F109:P109"/>
    <mergeCell ref="M111:P111"/>
    <mergeCell ref="M113:Q113"/>
    <mergeCell ref="M114:Q114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</mergeCells>
  <hyperlinks>
    <hyperlink ref="F1:G1" location="C2" display="1) Krycí list rozpočtu"/>
    <hyperlink ref="H1:K1" location="C86" display="2) Rekapitulácia rozpočtu"/>
    <hyperlink ref="L1" location="C116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117</v>
      </c>
      <c r="G1" s="13"/>
      <c r="H1" s="152" t="s">
        <v>118</v>
      </c>
      <c r="I1" s="152"/>
      <c r="J1" s="152"/>
      <c r="K1" s="152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92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18</v>
      </c>
      <c r="E6" s="29"/>
      <c r="F6" s="153" t="str">
        <f>'Rekapitulácia stavby'!K6</f>
        <v>Živičná úprava obecný úrad Petrovce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123</v>
      </c>
      <c r="E7" s="45"/>
      <c r="F7" s="34" t="s">
        <v>177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20</v>
      </c>
      <c r="E8" s="45"/>
      <c r="F8" s="31" t="s">
        <v>21</v>
      </c>
      <c r="G8" s="45"/>
      <c r="H8" s="45"/>
      <c r="I8" s="45"/>
      <c r="J8" s="45"/>
      <c r="K8" s="45"/>
      <c r="L8" s="45"/>
      <c r="M8" s="36" t="s">
        <v>22</v>
      </c>
      <c r="N8" s="45"/>
      <c r="O8" s="31" t="s">
        <v>21</v>
      </c>
      <c r="P8" s="45"/>
      <c r="Q8" s="45"/>
      <c r="R8" s="46"/>
    </row>
    <row r="9" s="1" customFormat="1" ht="14.4" customHeight="1">
      <c r="B9" s="44"/>
      <c r="C9" s="45"/>
      <c r="D9" s="36" t="s">
        <v>23</v>
      </c>
      <c r="E9" s="45"/>
      <c r="F9" s="31" t="s">
        <v>24</v>
      </c>
      <c r="G9" s="45"/>
      <c r="H9" s="45"/>
      <c r="I9" s="45"/>
      <c r="J9" s="45"/>
      <c r="K9" s="45"/>
      <c r="L9" s="45"/>
      <c r="M9" s="36" t="s">
        <v>25</v>
      </c>
      <c r="N9" s="45"/>
      <c r="O9" s="154" t="str">
        <f>'Rekapitulácia stavby'!AN8</f>
        <v>21. 9. 2020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27</v>
      </c>
      <c r="E11" s="45"/>
      <c r="F11" s="45"/>
      <c r="G11" s="45"/>
      <c r="H11" s="45"/>
      <c r="I11" s="45"/>
      <c r="J11" s="45"/>
      <c r="K11" s="45"/>
      <c r="L11" s="45"/>
      <c r="M11" s="36" t="s">
        <v>28</v>
      </c>
      <c r="N11" s="45"/>
      <c r="O11" s="31" t="s">
        <v>21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29</v>
      </c>
      <c r="F12" s="45"/>
      <c r="G12" s="45"/>
      <c r="H12" s="45"/>
      <c r="I12" s="45"/>
      <c r="J12" s="45"/>
      <c r="K12" s="45"/>
      <c r="L12" s="45"/>
      <c r="M12" s="36" t="s">
        <v>30</v>
      </c>
      <c r="N12" s="45"/>
      <c r="O12" s="31" t="s">
        <v>21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31</v>
      </c>
      <c r="E14" s="45"/>
      <c r="F14" s="45"/>
      <c r="G14" s="45"/>
      <c r="H14" s="45"/>
      <c r="I14" s="45"/>
      <c r="J14" s="45"/>
      <c r="K14" s="45"/>
      <c r="L14" s="45"/>
      <c r="M14" s="36" t="s">
        <v>28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30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33</v>
      </c>
      <c r="E17" s="45"/>
      <c r="F17" s="45"/>
      <c r="G17" s="45"/>
      <c r="H17" s="45"/>
      <c r="I17" s="45"/>
      <c r="J17" s="45"/>
      <c r="K17" s="45"/>
      <c r="L17" s="45"/>
      <c r="M17" s="36" t="s">
        <v>28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Ing. Viera Bumberová</v>
      </c>
      <c r="F18" s="45"/>
      <c r="G18" s="45"/>
      <c r="H18" s="45"/>
      <c r="I18" s="45"/>
      <c r="J18" s="45"/>
      <c r="K18" s="45"/>
      <c r="L18" s="45"/>
      <c r="M18" s="36" t="s">
        <v>30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28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 xml:space="preserve"> </v>
      </c>
      <c r="F21" s="45"/>
      <c r="G21" s="45"/>
      <c r="H21" s="45"/>
      <c r="I21" s="45"/>
      <c r="J21" s="45"/>
      <c r="K21" s="45"/>
      <c r="L21" s="45"/>
      <c r="M21" s="36" t="s">
        <v>30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21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125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111</v>
      </c>
      <c r="E28" s="45"/>
      <c r="F28" s="45"/>
      <c r="G28" s="45"/>
      <c r="H28" s="45"/>
      <c r="I28" s="45"/>
      <c r="J28" s="45"/>
      <c r="K28" s="45"/>
      <c r="L28" s="45"/>
      <c r="M28" s="43">
        <f>N93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40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9" t="s">
        <v>43</v>
      </c>
      <c r="H32" s="160">
        <f>(SUM(BE93:BE100)+SUM(BE118:BE124))</f>
        <v>0</v>
      </c>
      <c r="I32" s="45"/>
      <c r="J32" s="45"/>
      <c r="K32" s="45"/>
      <c r="L32" s="45"/>
      <c r="M32" s="160">
        <f>ROUND((SUM(BE93:BE100)+SUM(BE118:BE124)), 2)*F32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9" t="s">
        <v>43</v>
      </c>
      <c r="H33" s="160">
        <f>(SUM(BF93:BF100)+SUM(BF118:BF124))</f>
        <v>0</v>
      </c>
      <c r="I33" s="45"/>
      <c r="J33" s="45"/>
      <c r="K33" s="45"/>
      <c r="L33" s="45"/>
      <c r="M33" s="160">
        <f>ROUND((SUM(BF93:BF100)+SUM(BF118:BF124)), 2)*F33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9" t="s">
        <v>43</v>
      </c>
      <c r="H34" s="160">
        <f>(SUM(BG93:BG100)+SUM(BG118:BG124))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9" t="s">
        <v>43</v>
      </c>
      <c r="H35" s="160">
        <f>(SUM(BH93:BH100)+SUM(BH118:BH124))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9" t="s">
        <v>43</v>
      </c>
      <c r="H36" s="160">
        <f>(SUM(BI93:BI100)+SUM(BI118:BI124))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48</v>
      </c>
      <c r="E38" s="101"/>
      <c r="F38" s="101"/>
      <c r="G38" s="162" t="s">
        <v>49</v>
      </c>
      <c r="H38" s="163" t="s">
        <v>50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18</v>
      </c>
      <c r="D78" s="45"/>
      <c r="E78" s="45"/>
      <c r="F78" s="153" t="str">
        <f>F6</f>
        <v>Živičná úprava obecný úrad Petrovce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123</v>
      </c>
      <c r="D79" s="45"/>
      <c r="E79" s="45"/>
      <c r="F79" s="85" t="str">
        <f>F7</f>
        <v>1528c - Obchod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23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25</v>
      </c>
      <c r="L81" s="45"/>
      <c r="M81" s="88" t="str">
        <f>IF(O9="","",O9)</f>
        <v>21. 9. 2020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27</v>
      </c>
      <c r="D83" s="45"/>
      <c r="E83" s="45"/>
      <c r="F83" s="31" t="str">
        <f>E12</f>
        <v>Obec Petrovce</v>
      </c>
      <c r="G83" s="45"/>
      <c r="H83" s="45"/>
      <c r="I83" s="45"/>
      <c r="J83" s="45"/>
      <c r="K83" s="36" t="s">
        <v>33</v>
      </c>
      <c r="L83" s="45"/>
      <c r="M83" s="31" t="str">
        <f>E18</f>
        <v>Ing. Viera Bumberová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31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 xml:space="preserve"> 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127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128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N118</f>
        <v>0</v>
      </c>
      <c r="O88" s="172"/>
      <c r="P88" s="172"/>
      <c r="Q88" s="172"/>
      <c r="R88" s="46"/>
      <c r="T88" s="169"/>
      <c r="U88" s="169"/>
      <c r="AU88" s="20" t="s">
        <v>130</v>
      </c>
    </row>
    <row r="89" s="6" customFormat="1" ht="24.96" customHeight="1">
      <c r="B89" s="173"/>
      <c r="C89" s="174"/>
      <c r="D89" s="175" t="s">
        <v>131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N119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132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N120</f>
        <v>0</v>
      </c>
      <c r="O90" s="180"/>
      <c r="P90" s="180"/>
      <c r="Q90" s="180"/>
      <c r="R90" s="181"/>
      <c r="T90" s="182"/>
      <c r="U90" s="182"/>
    </row>
    <row r="91" s="7" customFormat="1" ht="19.92" customHeight="1">
      <c r="B91" s="179"/>
      <c r="C91" s="180"/>
      <c r="D91" s="134" t="s">
        <v>133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N123</f>
        <v>0</v>
      </c>
      <c r="O91" s="180"/>
      <c r="P91" s="180"/>
      <c r="Q91" s="180"/>
      <c r="R91" s="181"/>
      <c r="T91" s="182"/>
      <c r="U91" s="182"/>
    </row>
    <row r="92" s="1" customFormat="1" ht="21.84" customHeight="1">
      <c r="B92" s="44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6"/>
      <c r="T92" s="169"/>
      <c r="U92" s="169"/>
    </row>
    <row r="93" s="1" customFormat="1" ht="29.28" customHeight="1">
      <c r="B93" s="44"/>
      <c r="C93" s="171" t="s">
        <v>134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172">
        <f>ROUND(N94+N95+N96+N97+N98+N99,2)</f>
        <v>0</v>
      </c>
      <c r="O93" s="183"/>
      <c r="P93" s="183"/>
      <c r="Q93" s="183"/>
      <c r="R93" s="46"/>
      <c r="T93" s="184"/>
      <c r="U93" s="185" t="s">
        <v>41</v>
      </c>
    </row>
    <row r="94" s="1" customFormat="1" ht="18" customHeight="1">
      <c r="B94" s="44"/>
      <c r="C94" s="45"/>
      <c r="D94" s="141" t="s">
        <v>135</v>
      </c>
      <c r="E94" s="134"/>
      <c r="F94" s="134"/>
      <c r="G94" s="134"/>
      <c r="H94" s="134"/>
      <c r="I94" s="45"/>
      <c r="J94" s="45"/>
      <c r="K94" s="45"/>
      <c r="L94" s="45"/>
      <c r="M94" s="45"/>
      <c r="N94" s="135">
        <f>ROUND(N88*T94,2)</f>
        <v>0</v>
      </c>
      <c r="O94" s="136"/>
      <c r="P94" s="136"/>
      <c r="Q94" s="136"/>
      <c r="R94" s="46"/>
      <c r="S94" s="186"/>
      <c r="T94" s="187"/>
      <c r="U94" s="188" t="s">
        <v>44</v>
      </c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9" t="s">
        <v>136</v>
      </c>
      <c r="AZ94" s="186"/>
      <c r="BA94" s="186"/>
      <c r="BB94" s="186"/>
      <c r="BC94" s="186"/>
      <c r="BD94" s="186"/>
      <c r="BE94" s="190">
        <f>IF(U94="základná",N94,0)</f>
        <v>0</v>
      </c>
      <c r="BF94" s="190">
        <f>IF(U94="znížená",N94,0)</f>
        <v>0</v>
      </c>
      <c r="BG94" s="190">
        <f>IF(U94="zákl. prenesená",N94,0)</f>
        <v>0</v>
      </c>
      <c r="BH94" s="190">
        <f>IF(U94="zníž. prenesená",N94,0)</f>
        <v>0</v>
      </c>
      <c r="BI94" s="190">
        <f>IF(U94="nulová",N94,0)</f>
        <v>0</v>
      </c>
      <c r="BJ94" s="189" t="s">
        <v>137</v>
      </c>
      <c r="BK94" s="186"/>
      <c r="BL94" s="186"/>
      <c r="BM94" s="186"/>
    </row>
    <row r="95" s="1" customFormat="1" ht="18" customHeight="1">
      <c r="B95" s="44"/>
      <c r="C95" s="45"/>
      <c r="D95" s="141" t="s">
        <v>138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6"/>
      <c r="T95" s="187"/>
      <c r="U95" s="188" t="s">
        <v>44</v>
      </c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9" t="s">
        <v>136</v>
      </c>
      <c r="AZ95" s="186"/>
      <c r="BA95" s="186"/>
      <c r="BB95" s="186"/>
      <c r="BC95" s="186"/>
      <c r="BD95" s="186"/>
      <c r="BE95" s="190">
        <f>IF(U95="základná",N95,0)</f>
        <v>0</v>
      </c>
      <c r="BF95" s="190">
        <f>IF(U95="znížená",N95,0)</f>
        <v>0</v>
      </c>
      <c r="BG95" s="190">
        <f>IF(U95="zákl. prenesená",N95,0)</f>
        <v>0</v>
      </c>
      <c r="BH95" s="190">
        <f>IF(U95="zníž. prenesená",N95,0)</f>
        <v>0</v>
      </c>
      <c r="BI95" s="190">
        <f>IF(U95="nulová",N95,0)</f>
        <v>0</v>
      </c>
      <c r="BJ95" s="189" t="s">
        <v>137</v>
      </c>
      <c r="BK95" s="186"/>
      <c r="BL95" s="186"/>
      <c r="BM95" s="186"/>
    </row>
    <row r="96" s="1" customFormat="1" ht="18" customHeight="1">
      <c r="B96" s="44"/>
      <c r="C96" s="45"/>
      <c r="D96" s="141" t="s">
        <v>139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6"/>
      <c r="T96" s="187"/>
      <c r="U96" s="188" t="s">
        <v>44</v>
      </c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9" t="s">
        <v>136</v>
      </c>
      <c r="AZ96" s="186"/>
      <c r="BA96" s="186"/>
      <c r="BB96" s="186"/>
      <c r="BC96" s="186"/>
      <c r="BD96" s="186"/>
      <c r="BE96" s="190">
        <f>IF(U96="základná",N96,0)</f>
        <v>0</v>
      </c>
      <c r="BF96" s="190">
        <f>IF(U96="znížená",N96,0)</f>
        <v>0</v>
      </c>
      <c r="BG96" s="190">
        <f>IF(U96="zákl. prenesená",N96,0)</f>
        <v>0</v>
      </c>
      <c r="BH96" s="190">
        <f>IF(U96="zníž. prenesená",N96,0)</f>
        <v>0</v>
      </c>
      <c r="BI96" s="190">
        <f>IF(U96="nulová",N96,0)</f>
        <v>0</v>
      </c>
      <c r="BJ96" s="189" t="s">
        <v>137</v>
      </c>
      <c r="BK96" s="186"/>
      <c r="BL96" s="186"/>
      <c r="BM96" s="186"/>
    </row>
    <row r="97" s="1" customFormat="1" ht="18" customHeight="1">
      <c r="B97" s="44"/>
      <c r="C97" s="45"/>
      <c r="D97" s="141" t="s">
        <v>140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6"/>
      <c r="T97" s="187"/>
      <c r="U97" s="188" t="s">
        <v>44</v>
      </c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9" t="s">
        <v>136</v>
      </c>
      <c r="AZ97" s="186"/>
      <c r="BA97" s="186"/>
      <c r="BB97" s="186"/>
      <c r="BC97" s="186"/>
      <c r="BD97" s="186"/>
      <c r="BE97" s="190">
        <f>IF(U97="základná",N97,0)</f>
        <v>0</v>
      </c>
      <c r="BF97" s="190">
        <f>IF(U97="znížená",N97,0)</f>
        <v>0</v>
      </c>
      <c r="BG97" s="190">
        <f>IF(U97="zákl. prenesená",N97,0)</f>
        <v>0</v>
      </c>
      <c r="BH97" s="190">
        <f>IF(U97="zníž. prenesená",N97,0)</f>
        <v>0</v>
      </c>
      <c r="BI97" s="190">
        <f>IF(U97="nulová",N97,0)</f>
        <v>0</v>
      </c>
      <c r="BJ97" s="189" t="s">
        <v>137</v>
      </c>
      <c r="BK97" s="186"/>
      <c r="BL97" s="186"/>
      <c r="BM97" s="186"/>
    </row>
    <row r="98" s="1" customFormat="1" ht="18" customHeight="1">
      <c r="B98" s="44"/>
      <c r="C98" s="45"/>
      <c r="D98" s="141" t="s">
        <v>141</v>
      </c>
      <c r="E98" s="134"/>
      <c r="F98" s="134"/>
      <c r="G98" s="134"/>
      <c r="H98" s="134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6"/>
      <c r="T98" s="187"/>
      <c r="U98" s="188" t="s">
        <v>44</v>
      </c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9" t="s">
        <v>136</v>
      </c>
      <c r="AZ98" s="186"/>
      <c r="BA98" s="186"/>
      <c r="BB98" s="186"/>
      <c r="BC98" s="186"/>
      <c r="BD98" s="186"/>
      <c r="BE98" s="190">
        <f>IF(U98="základná",N98,0)</f>
        <v>0</v>
      </c>
      <c r="BF98" s="190">
        <f>IF(U98="znížená",N98,0)</f>
        <v>0</v>
      </c>
      <c r="BG98" s="190">
        <f>IF(U98="zákl. prenesená",N98,0)</f>
        <v>0</v>
      </c>
      <c r="BH98" s="190">
        <f>IF(U98="zníž. prenesená",N98,0)</f>
        <v>0</v>
      </c>
      <c r="BI98" s="190">
        <f>IF(U98="nulová",N98,0)</f>
        <v>0</v>
      </c>
      <c r="BJ98" s="189" t="s">
        <v>137</v>
      </c>
      <c r="BK98" s="186"/>
      <c r="BL98" s="186"/>
      <c r="BM98" s="186"/>
    </row>
    <row r="99" s="1" customFormat="1" ht="18" customHeight="1">
      <c r="B99" s="44"/>
      <c r="C99" s="45"/>
      <c r="D99" s="134" t="s">
        <v>142</v>
      </c>
      <c r="E99" s="45"/>
      <c r="F99" s="45"/>
      <c r="G99" s="45"/>
      <c r="H99" s="45"/>
      <c r="I99" s="45"/>
      <c r="J99" s="45"/>
      <c r="K99" s="45"/>
      <c r="L99" s="45"/>
      <c r="M99" s="45"/>
      <c r="N99" s="135">
        <f>ROUND(N88*T99,2)</f>
        <v>0</v>
      </c>
      <c r="O99" s="136"/>
      <c r="P99" s="136"/>
      <c r="Q99" s="136"/>
      <c r="R99" s="46"/>
      <c r="S99" s="186"/>
      <c r="T99" s="191"/>
      <c r="U99" s="192" t="s">
        <v>44</v>
      </c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9" t="s">
        <v>143</v>
      </c>
      <c r="AZ99" s="186"/>
      <c r="BA99" s="186"/>
      <c r="BB99" s="186"/>
      <c r="BC99" s="186"/>
      <c r="BD99" s="186"/>
      <c r="BE99" s="190">
        <f>IF(U99="základná",N99,0)</f>
        <v>0</v>
      </c>
      <c r="BF99" s="190">
        <f>IF(U99="znížená",N99,0)</f>
        <v>0</v>
      </c>
      <c r="BG99" s="190">
        <f>IF(U99="zákl. prenesená",N99,0)</f>
        <v>0</v>
      </c>
      <c r="BH99" s="190">
        <f>IF(U99="zníž. prenesená",N99,0)</f>
        <v>0</v>
      </c>
      <c r="BI99" s="190">
        <f>IF(U99="nulová",N99,0)</f>
        <v>0</v>
      </c>
      <c r="BJ99" s="189" t="s">
        <v>137</v>
      </c>
      <c r="BK99" s="186"/>
      <c r="BL99" s="186"/>
      <c r="BM99" s="186"/>
    </row>
    <row r="100" s="1" customForma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6"/>
      <c r="T100" s="169"/>
      <c r="U100" s="169"/>
    </row>
    <row r="101" s="1" customFormat="1" ht="29.28" customHeight="1">
      <c r="B101" s="44"/>
      <c r="C101" s="148" t="s">
        <v>116</v>
      </c>
      <c r="D101" s="149"/>
      <c r="E101" s="149"/>
      <c r="F101" s="149"/>
      <c r="G101" s="149"/>
      <c r="H101" s="149"/>
      <c r="I101" s="149"/>
      <c r="J101" s="149"/>
      <c r="K101" s="149"/>
      <c r="L101" s="150">
        <f>ROUND(SUM(N88+N93),2)</f>
        <v>0</v>
      </c>
      <c r="M101" s="150"/>
      <c r="N101" s="150"/>
      <c r="O101" s="150"/>
      <c r="P101" s="150"/>
      <c r="Q101" s="150"/>
      <c r="R101" s="46"/>
      <c r="T101" s="169"/>
      <c r="U101" s="169"/>
    </row>
    <row r="102" s="1" customFormat="1" ht="6.96" customHeight="1">
      <c r="B102" s="7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5"/>
      <c r="T102" s="169"/>
      <c r="U102" s="169"/>
    </row>
    <row r="106" s="1" customFormat="1" ht="6.96" customHeight="1">
      <c r="B106" s="76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8"/>
    </row>
    <row r="107" s="1" customFormat="1" ht="36.96" customHeight="1">
      <c r="B107" s="44"/>
      <c r="C107" s="25" t="s">
        <v>144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6.96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</row>
    <row r="109" s="1" customFormat="1" ht="30" customHeight="1">
      <c r="B109" s="44"/>
      <c r="C109" s="36" t="s">
        <v>18</v>
      </c>
      <c r="D109" s="45"/>
      <c r="E109" s="45"/>
      <c r="F109" s="153" t="str">
        <f>F6</f>
        <v>Živičná úprava obecný úrad Petrovce</v>
      </c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45"/>
      <c r="R109" s="46"/>
    </row>
    <row r="110" s="1" customFormat="1" ht="36.96" customHeight="1">
      <c r="B110" s="44"/>
      <c r="C110" s="83" t="s">
        <v>123</v>
      </c>
      <c r="D110" s="45"/>
      <c r="E110" s="45"/>
      <c r="F110" s="85" t="str">
        <f>F7</f>
        <v>1528c - Obchod</v>
      </c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6.96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="1" customFormat="1" ht="18" customHeight="1">
      <c r="B112" s="44"/>
      <c r="C112" s="36" t="s">
        <v>23</v>
      </c>
      <c r="D112" s="45"/>
      <c r="E112" s="45"/>
      <c r="F112" s="31" t="str">
        <f>F9</f>
        <v xml:space="preserve"> </v>
      </c>
      <c r="G112" s="45"/>
      <c r="H112" s="45"/>
      <c r="I112" s="45"/>
      <c r="J112" s="45"/>
      <c r="K112" s="36" t="s">
        <v>25</v>
      </c>
      <c r="L112" s="45"/>
      <c r="M112" s="88" t="str">
        <f>IF(O9="","",O9)</f>
        <v>21. 9. 2020</v>
      </c>
      <c r="N112" s="88"/>
      <c r="O112" s="88"/>
      <c r="P112" s="88"/>
      <c r="Q112" s="45"/>
      <c r="R112" s="46"/>
    </row>
    <row r="113" s="1" customFormat="1" ht="6.96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>
      <c r="B114" s="44"/>
      <c r="C114" s="36" t="s">
        <v>27</v>
      </c>
      <c r="D114" s="45"/>
      <c r="E114" s="45"/>
      <c r="F114" s="31" t="str">
        <f>E12</f>
        <v>Obec Petrovce</v>
      </c>
      <c r="G114" s="45"/>
      <c r="H114" s="45"/>
      <c r="I114" s="45"/>
      <c r="J114" s="45"/>
      <c r="K114" s="36" t="s">
        <v>33</v>
      </c>
      <c r="L114" s="45"/>
      <c r="M114" s="31" t="str">
        <f>E18</f>
        <v>Ing. Viera Bumberová</v>
      </c>
      <c r="N114" s="31"/>
      <c r="O114" s="31"/>
      <c r="P114" s="31"/>
      <c r="Q114" s="31"/>
      <c r="R114" s="46"/>
    </row>
    <row r="115" s="1" customFormat="1" ht="14.4" customHeight="1">
      <c r="B115" s="44"/>
      <c r="C115" s="36" t="s">
        <v>31</v>
      </c>
      <c r="D115" s="45"/>
      <c r="E115" s="45"/>
      <c r="F115" s="31" t="str">
        <f>IF(E15="","",E15)</f>
        <v>Vyplň údaj</v>
      </c>
      <c r="G115" s="45"/>
      <c r="H115" s="45"/>
      <c r="I115" s="45"/>
      <c r="J115" s="45"/>
      <c r="K115" s="36" t="s">
        <v>36</v>
      </c>
      <c r="L115" s="45"/>
      <c r="M115" s="31" t="str">
        <f>E21</f>
        <v xml:space="preserve"> </v>
      </c>
      <c r="N115" s="31"/>
      <c r="O115" s="31"/>
      <c r="P115" s="31"/>
      <c r="Q115" s="31"/>
      <c r="R115" s="46"/>
    </row>
    <row r="116" s="1" customFormat="1" ht="10.32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8" customFormat="1" ht="29.28" customHeight="1">
      <c r="B117" s="193"/>
      <c r="C117" s="194" t="s">
        <v>145</v>
      </c>
      <c r="D117" s="195" t="s">
        <v>146</v>
      </c>
      <c r="E117" s="195" t="s">
        <v>59</v>
      </c>
      <c r="F117" s="195" t="s">
        <v>147</v>
      </c>
      <c r="G117" s="195"/>
      <c r="H117" s="195"/>
      <c r="I117" s="195"/>
      <c r="J117" s="195" t="s">
        <v>148</v>
      </c>
      <c r="K117" s="195" t="s">
        <v>149</v>
      </c>
      <c r="L117" s="195" t="s">
        <v>150</v>
      </c>
      <c r="M117" s="195"/>
      <c r="N117" s="195" t="s">
        <v>128</v>
      </c>
      <c r="O117" s="195"/>
      <c r="P117" s="195"/>
      <c r="Q117" s="196"/>
      <c r="R117" s="197"/>
      <c r="T117" s="104" t="s">
        <v>151</v>
      </c>
      <c r="U117" s="105" t="s">
        <v>41</v>
      </c>
      <c r="V117" s="105" t="s">
        <v>152</v>
      </c>
      <c r="W117" s="105" t="s">
        <v>153</v>
      </c>
      <c r="X117" s="105" t="s">
        <v>154</v>
      </c>
      <c r="Y117" s="105" t="s">
        <v>155</v>
      </c>
      <c r="Z117" s="105" t="s">
        <v>156</v>
      </c>
      <c r="AA117" s="106" t="s">
        <v>157</v>
      </c>
    </row>
    <row r="118" s="1" customFormat="1" ht="29.28" customHeight="1">
      <c r="B118" s="44"/>
      <c r="C118" s="108" t="s">
        <v>125</v>
      </c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198">
        <f>BK118</f>
        <v>0</v>
      </c>
      <c r="O118" s="199"/>
      <c r="P118" s="199"/>
      <c r="Q118" s="199"/>
      <c r="R118" s="46"/>
      <c r="T118" s="107"/>
      <c r="U118" s="65"/>
      <c r="V118" s="65"/>
      <c r="W118" s="200">
        <f>W119+W125</f>
        <v>0</v>
      </c>
      <c r="X118" s="65"/>
      <c r="Y118" s="200">
        <f>Y119+Y125</f>
        <v>22.566857800000001</v>
      </c>
      <c r="Z118" s="65"/>
      <c r="AA118" s="201">
        <f>AA119+AA125</f>
        <v>0</v>
      </c>
      <c r="AT118" s="20" t="s">
        <v>76</v>
      </c>
      <c r="AU118" s="20" t="s">
        <v>130</v>
      </c>
      <c r="BK118" s="202">
        <f>BK119+BK125</f>
        <v>0</v>
      </c>
    </row>
    <row r="119" s="9" customFormat="1" ht="37.44001" customHeight="1">
      <c r="B119" s="203"/>
      <c r="C119" s="204"/>
      <c r="D119" s="205" t="s">
        <v>131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6">
        <f>BK119</f>
        <v>0</v>
      </c>
      <c r="O119" s="176"/>
      <c r="P119" s="176"/>
      <c r="Q119" s="176"/>
      <c r="R119" s="207"/>
      <c r="T119" s="208"/>
      <c r="U119" s="204"/>
      <c r="V119" s="204"/>
      <c r="W119" s="209">
        <f>W120+W123</f>
        <v>0</v>
      </c>
      <c r="X119" s="204"/>
      <c r="Y119" s="209">
        <f>Y120+Y123</f>
        <v>22.566857800000001</v>
      </c>
      <c r="Z119" s="204"/>
      <c r="AA119" s="210">
        <f>AA120+AA123</f>
        <v>0</v>
      </c>
      <c r="AR119" s="211" t="s">
        <v>85</v>
      </c>
      <c r="AT119" s="212" t="s">
        <v>76</v>
      </c>
      <c r="AU119" s="212" t="s">
        <v>77</v>
      </c>
      <c r="AY119" s="211" t="s">
        <v>158</v>
      </c>
      <c r="BK119" s="213">
        <f>BK120+BK123</f>
        <v>0</v>
      </c>
    </row>
    <row r="120" s="9" customFormat="1" ht="19.92" customHeight="1">
      <c r="B120" s="203"/>
      <c r="C120" s="204"/>
      <c r="D120" s="214" t="s">
        <v>132</v>
      </c>
      <c r="E120" s="214"/>
      <c r="F120" s="214"/>
      <c r="G120" s="214"/>
      <c r="H120" s="214"/>
      <c r="I120" s="214"/>
      <c r="J120" s="214"/>
      <c r="K120" s="214"/>
      <c r="L120" s="214"/>
      <c r="M120" s="214"/>
      <c r="N120" s="215">
        <f>BK120</f>
        <v>0</v>
      </c>
      <c r="O120" s="216"/>
      <c r="P120" s="216"/>
      <c r="Q120" s="216"/>
      <c r="R120" s="207"/>
      <c r="T120" s="208"/>
      <c r="U120" s="204"/>
      <c r="V120" s="204"/>
      <c r="W120" s="209">
        <f>SUM(W121:W122)</f>
        <v>0</v>
      </c>
      <c r="X120" s="204"/>
      <c r="Y120" s="209">
        <f>SUM(Y121:Y122)</f>
        <v>22.566857800000001</v>
      </c>
      <c r="Z120" s="204"/>
      <c r="AA120" s="210">
        <f>SUM(AA121:AA122)</f>
        <v>0</v>
      </c>
      <c r="AR120" s="211" t="s">
        <v>85</v>
      </c>
      <c r="AT120" s="212" t="s">
        <v>76</v>
      </c>
      <c r="AU120" s="212" t="s">
        <v>85</v>
      </c>
      <c r="AY120" s="211" t="s">
        <v>158</v>
      </c>
      <c r="BK120" s="213">
        <f>SUM(BK121:BK122)</f>
        <v>0</v>
      </c>
    </row>
    <row r="121" s="1" customFormat="1" ht="38.25" customHeight="1">
      <c r="B121" s="44"/>
      <c r="C121" s="217" t="s">
        <v>137</v>
      </c>
      <c r="D121" s="217" t="s">
        <v>159</v>
      </c>
      <c r="E121" s="218" t="s">
        <v>160</v>
      </c>
      <c r="F121" s="219" t="s">
        <v>161</v>
      </c>
      <c r="G121" s="219"/>
      <c r="H121" s="219"/>
      <c r="I121" s="219"/>
      <c r="J121" s="220" t="s">
        <v>162</v>
      </c>
      <c r="K121" s="221">
        <v>3.5</v>
      </c>
      <c r="L121" s="222">
        <v>0</v>
      </c>
      <c r="M121" s="223"/>
      <c r="N121" s="224">
        <f>ROUND(L121*K121,2)</f>
        <v>0</v>
      </c>
      <c r="O121" s="224"/>
      <c r="P121" s="224"/>
      <c r="Q121" s="224"/>
      <c r="R121" s="46"/>
      <c r="T121" s="225" t="s">
        <v>21</v>
      </c>
      <c r="U121" s="54" t="s">
        <v>44</v>
      </c>
      <c r="V121" s="45"/>
      <c r="W121" s="226">
        <f>V121*K121</f>
        <v>0</v>
      </c>
      <c r="X121" s="226">
        <v>0.15620000000000001</v>
      </c>
      <c r="Y121" s="226">
        <f>X121*K121</f>
        <v>0.54669999999999996</v>
      </c>
      <c r="Z121" s="226">
        <v>0</v>
      </c>
      <c r="AA121" s="227">
        <f>Z121*K121</f>
        <v>0</v>
      </c>
      <c r="AR121" s="20" t="s">
        <v>163</v>
      </c>
      <c r="AT121" s="20" t="s">
        <v>159</v>
      </c>
      <c r="AU121" s="20" t="s">
        <v>137</v>
      </c>
      <c r="AY121" s="20" t="s">
        <v>158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137</v>
      </c>
      <c r="BK121" s="140">
        <f>ROUND(L121*K121,2)</f>
        <v>0</v>
      </c>
      <c r="BL121" s="20" t="s">
        <v>163</v>
      </c>
      <c r="BM121" s="20" t="s">
        <v>164</v>
      </c>
    </row>
    <row r="122" s="1" customFormat="1" ht="38.25" customHeight="1">
      <c r="B122" s="44"/>
      <c r="C122" s="217" t="s">
        <v>85</v>
      </c>
      <c r="D122" s="217" t="s">
        <v>159</v>
      </c>
      <c r="E122" s="218" t="s">
        <v>165</v>
      </c>
      <c r="F122" s="219" t="s">
        <v>166</v>
      </c>
      <c r="G122" s="219"/>
      <c r="H122" s="219"/>
      <c r="I122" s="219"/>
      <c r="J122" s="220" t="s">
        <v>167</v>
      </c>
      <c r="K122" s="221">
        <v>169.83000000000001</v>
      </c>
      <c r="L122" s="222">
        <v>0</v>
      </c>
      <c r="M122" s="223"/>
      <c r="N122" s="224">
        <f>ROUND(L122*K122,2)</f>
        <v>0</v>
      </c>
      <c r="O122" s="224"/>
      <c r="P122" s="224"/>
      <c r="Q122" s="224"/>
      <c r="R122" s="46"/>
      <c r="T122" s="225" t="s">
        <v>21</v>
      </c>
      <c r="U122" s="54" t="s">
        <v>44</v>
      </c>
      <c r="V122" s="45"/>
      <c r="W122" s="226">
        <f>V122*K122</f>
        <v>0</v>
      </c>
      <c r="X122" s="226">
        <v>0.12966</v>
      </c>
      <c r="Y122" s="226">
        <f>X122*K122</f>
        <v>22.0201578</v>
      </c>
      <c r="Z122" s="226">
        <v>0</v>
      </c>
      <c r="AA122" s="227">
        <f>Z122*K122</f>
        <v>0</v>
      </c>
      <c r="AR122" s="20" t="s">
        <v>163</v>
      </c>
      <c r="AT122" s="20" t="s">
        <v>159</v>
      </c>
      <c r="AU122" s="20" t="s">
        <v>137</v>
      </c>
      <c r="AY122" s="20" t="s">
        <v>158</v>
      </c>
      <c r="BE122" s="140">
        <f>IF(U122="základná",N122,0)</f>
        <v>0</v>
      </c>
      <c r="BF122" s="140">
        <f>IF(U122="znížená",N122,0)</f>
        <v>0</v>
      </c>
      <c r="BG122" s="140">
        <f>IF(U122="zákl. prenesená",N122,0)</f>
        <v>0</v>
      </c>
      <c r="BH122" s="140">
        <f>IF(U122="zníž. prenesená",N122,0)</f>
        <v>0</v>
      </c>
      <c r="BI122" s="140">
        <f>IF(U122="nulová",N122,0)</f>
        <v>0</v>
      </c>
      <c r="BJ122" s="20" t="s">
        <v>137</v>
      </c>
      <c r="BK122" s="140">
        <f>ROUND(L122*K122,2)</f>
        <v>0</v>
      </c>
      <c r="BL122" s="20" t="s">
        <v>163</v>
      </c>
      <c r="BM122" s="20" t="s">
        <v>168</v>
      </c>
    </row>
    <row r="123" s="9" customFormat="1" ht="29.88" customHeight="1">
      <c r="B123" s="203"/>
      <c r="C123" s="204"/>
      <c r="D123" s="214" t="s">
        <v>133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28">
        <f>BK123</f>
        <v>0</v>
      </c>
      <c r="O123" s="229"/>
      <c r="P123" s="229"/>
      <c r="Q123" s="229"/>
      <c r="R123" s="207"/>
      <c r="T123" s="208"/>
      <c r="U123" s="204"/>
      <c r="V123" s="204"/>
      <c r="W123" s="209">
        <f>W124</f>
        <v>0</v>
      </c>
      <c r="X123" s="204"/>
      <c r="Y123" s="209">
        <f>Y124</f>
        <v>0</v>
      </c>
      <c r="Z123" s="204"/>
      <c r="AA123" s="210">
        <f>AA124</f>
        <v>0</v>
      </c>
      <c r="AR123" s="211" t="s">
        <v>85</v>
      </c>
      <c r="AT123" s="212" t="s">
        <v>76</v>
      </c>
      <c r="AU123" s="212" t="s">
        <v>85</v>
      </c>
      <c r="AY123" s="211" t="s">
        <v>158</v>
      </c>
      <c r="BK123" s="213">
        <f>BK124</f>
        <v>0</v>
      </c>
    </row>
    <row r="124" s="1" customFormat="1" ht="25.5" customHeight="1">
      <c r="B124" s="44"/>
      <c r="C124" s="217" t="s">
        <v>169</v>
      </c>
      <c r="D124" s="217" t="s">
        <v>159</v>
      </c>
      <c r="E124" s="218" t="s">
        <v>170</v>
      </c>
      <c r="F124" s="219" t="s">
        <v>171</v>
      </c>
      <c r="G124" s="219"/>
      <c r="H124" s="219"/>
      <c r="I124" s="219"/>
      <c r="J124" s="220" t="s">
        <v>172</v>
      </c>
      <c r="K124" s="221">
        <v>10</v>
      </c>
      <c r="L124" s="222">
        <v>0</v>
      </c>
      <c r="M124" s="223"/>
      <c r="N124" s="224">
        <f>ROUND(L124*K124,2)</f>
        <v>0</v>
      </c>
      <c r="O124" s="224"/>
      <c r="P124" s="224"/>
      <c r="Q124" s="224"/>
      <c r="R124" s="46"/>
      <c r="T124" s="225" t="s">
        <v>21</v>
      </c>
      <c r="U124" s="54" t="s">
        <v>44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163</v>
      </c>
      <c r="AT124" s="20" t="s">
        <v>159</v>
      </c>
      <c r="AU124" s="20" t="s">
        <v>137</v>
      </c>
      <c r="AY124" s="20" t="s">
        <v>158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137</v>
      </c>
      <c r="BK124" s="140">
        <f>ROUND(L124*K124,2)</f>
        <v>0</v>
      </c>
      <c r="BL124" s="20" t="s">
        <v>163</v>
      </c>
      <c r="BM124" s="20" t="s">
        <v>178</v>
      </c>
    </row>
    <row r="125" s="1" customFormat="1" ht="49.92" customHeight="1">
      <c r="B125" s="44"/>
      <c r="C125" s="45"/>
      <c r="D125" s="205" t="s">
        <v>174</v>
      </c>
      <c r="E125" s="45"/>
      <c r="F125" s="45"/>
      <c r="G125" s="45"/>
      <c r="H125" s="45"/>
      <c r="I125" s="45"/>
      <c r="J125" s="45"/>
      <c r="K125" s="45"/>
      <c r="L125" s="45"/>
      <c r="M125" s="45"/>
      <c r="N125" s="230">
        <f>BK125</f>
        <v>0</v>
      </c>
      <c r="O125" s="231"/>
      <c r="P125" s="231"/>
      <c r="Q125" s="231"/>
      <c r="R125" s="46"/>
      <c r="T125" s="191"/>
      <c r="U125" s="70"/>
      <c r="V125" s="70"/>
      <c r="W125" s="70"/>
      <c r="X125" s="70"/>
      <c r="Y125" s="70"/>
      <c r="Z125" s="70"/>
      <c r="AA125" s="72"/>
      <c r="AT125" s="20" t="s">
        <v>76</v>
      </c>
      <c r="AU125" s="20" t="s">
        <v>77</v>
      </c>
      <c r="AY125" s="20" t="s">
        <v>175</v>
      </c>
      <c r="BK125" s="140">
        <v>0</v>
      </c>
    </row>
    <row r="126" s="1" customFormat="1" ht="6.96" customHeight="1">
      <c r="B126" s="73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5"/>
    </row>
  </sheetData>
  <sheetProtection sheet="1" formatColumns="0" formatRows="0" objects="1" scenarios="1" spinCount="10" saltValue="y2qVReWJ2U1vr28rOHjFF/7qq4cXWeXrdWbttGeXpKfDOLJPvPPTSy/yz8i4M87j8RkchaBuQEDx911NsZ+7YA==" hashValue="8sgxtLeyhhxMmwAQW8cClNJUusTIFGnchXUXyT/8RPFJFGUYK7Q6VSoWVNctuRsQLC5p6saP5xee7XUMyj2kSw==" algorithmName="SHA-512" password="CC35"/>
  <mergeCells count="79">
    <mergeCell ref="D95:H95"/>
    <mergeCell ref="D94:H94"/>
    <mergeCell ref="D96:H96"/>
    <mergeCell ref="D97:H97"/>
    <mergeCell ref="D98:H98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F124:I124"/>
    <mergeCell ref="F117:I117"/>
    <mergeCell ref="F121:I121"/>
    <mergeCell ref="L121:M121"/>
    <mergeCell ref="N121:Q121"/>
    <mergeCell ref="F122:I122"/>
    <mergeCell ref="L122:M122"/>
    <mergeCell ref="N122:Q122"/>
    <mergeCell ref="L124:M124"/>
    <mergeCell ref="N124:Q124"/>
    <mergeCell ref="N118:Q118"/>
    <mergeCell ref="N119:Q119"/>
    <mergeCell ref="N120:Q120"/>
    <mergeCell ref="N123:Q123"/>
    <mergeCell ref="N125:Q125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3:Q93"/>
    <mergeCell ref="N97:Q97"/>
    <mergeCell ref="N94:Q94"/>
    <mergeCell ref="N95:Q95"/>
    <mergeCell ref="N96:Q96"/>
    <mergeCell ref="N98:Q98"/>
    <mergeCell ref="N99:Q99"/>
    <mergeCell ref="L101:Q101"/>
    <mergeCell ref="C107:Q107"/>
    <mergeCell ref="F109:P109"/>
    <mergeCell ref="F110:P110"/>
    <mergeCell ref="M112:P112"/>
    <mergeCell ref="M114:Q114"/>
    <mergeCell ref="M115:Q115"/>
    <mergeCell ref="L117:M117"/>
    <mergeCell ref="N117:Q117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</mergeCell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117</v>
      </c>
      <c r="G1" s="13"/>
      <c r="H1" s="152" t="s">
        <v>118</v>
      </c>
      <c r="I1" s="152"/>
      <c r="J1" s="152"/>
      <c r="K1" s="152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95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18</v>
      </c>
      <c r="E6" s="29"/>
      <c r="F6" s="153" t="str">
        <f>'Rekapitulácia stavby'!K6</f>
        <v>Živičná úprava obecný úrad Petrovce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123</v>
      </c>
      <c r="E7" s="45"/>
      <c r="F7" s="34" t="s">
        <v>179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20</v>
      </c>
      <c r="E8" s="45"/>
      <c r="F8" s="31" t="s">
        <v>21</v>
      </c>
      <c r="G8" s="45"/>
      <c r="H8" s="45"/>
      <c r="I8" s="45"/>
      <c r="J8" s="45"/>
      <c r="K8" s="45"/>
      <c r="L8" s="45"/>
      <c r="M8" s="36" t="s">
        <v>22</v>
      </c>
      <c r="N8" s="45"/>
      <c r="O8" s="31" t="s">
        <v>21</v>
      </c>
      <c r="P8" s="45"/>
      <c r="Q8" s="45"/>
      <c r="R8" s="46"/>
    </row>
    <row r="9" s="1" customFormat="1" ht="14.4" customHeight="1">
      <c r="B9" s="44"/>
      <c r="C9" s="45"/>
      <c r="D9" s="36" t="s">
        <v>23</v>
      </c>
      <c r="E9" s="45"/>
      <c r="F9" s="31" t="s">
        <v>24</v>
      </c>
      <c r="G9" s="45"/>
      <c r="H9" s="45"/>
      <c r="I9" s="45"/>
      <c r="J9" s="45"/>
      <c r="K9" s="45"/>
      <c r="L9" s="45"/>
      <c r="M9" s="36" t="s">
        <v>25</v>
      </c>
      <c r="N9" s="45"/>
      <c r="O9" s="154" t="str">
        <f>'Rekapitulácia stavby'!AN8</f>
        <v>21. 9. 2020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27</v>
      </c>
      <c r="E11" s="45"/>
      <c r="F11" s="45"/>
      <c r="G11" s="45"/>
      <c r="H11" s="45"/>
      <c r="I11" s="45"/>
      <c r="J11" s="45"/>
      <c r="K11" s="45"/>
      <c r="L11" s="45"/>
      <c r="M11" s="36" t="s">
        <v>28</v>
      </c>
      <c r="N11" s="45"/>
      <c r="O11" s="31" t="s">
        <v>21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29</v>
      </c>
      <c r="F12" s="45"/>
      <c r="G12" s="45"/>
      <c r="H12" s="45"/>
      <c r="I12" s="45"/>
      <c r="J12" s="45"/>
      <c r="K12" s="45"/>
      <c r="L12" s="45"/>
      <c r="M12" s="36" t="s">
        <v>30</v>
      </c>
      <c r="N12" s="45"/>
      <c r="O12" s="31" t="s">
        <v>21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31</v>
      </c>
      <c r="E14" s="45"/>
      <c r="F14" s="45"/>
      <c r="G14" s="45"/>
      <c r="H14" s="45"/>
      <c r="I14" s="45"/>
      <c r="J14" s="45"/>
      <c r="K14" s="45"/>
      <c r="L14" s="45"/>
      <c r="M14" s="36" t="s">
        <v>28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30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33</v>
      </c>
      <c r="E17" s="45"/>
      <c r="F17" s="45"/>
      <c r="G17" s="45"/>
      <c r="H17" s="45"/>
      <c r="I17" s="45"/>
      <c r="J17" s="45"/>
      <c r="K17" s="45"/>
      <c r="L17" s="45"/>
      <c r="M17" s="36" t="s">
        <v>28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Ing. Viera Bumberová</v>
      </c>
      <c r="F18" s="45"/>
      <c r="G18" s="45"/>
      <c r="H18" s="45"/>
      <c r="I18" s="45"/>
      <c r="J18" s="45"/>
      <c r="K18" s="45"/>
      <c r="L18" s="45"/>
      <c r="M18" s="36" t="s">
        <v>30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28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 xml:space="preserve"> </v>
      </c>
      <c r="F21" s="45"/>
      <c r="G21" s="45"/>
      <c r="H21" s="45"/>
      <c r="I21" s="45"/>
      <c r="J21" s="45"/>
      <c r="K21" s="45"/>
      <c r="L21" s="45"/>
      <c r="M21" s="36" t="s">
        <v>30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21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125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111</v>
      </c>
      <c r="E28" s="45"/>
      <c r="F28" s="45"/>
      <c r="G28" s="45"/>
      <c r="H28" s="45"/>
      <c r="I28" s="45"/>
      <c r="J28" s="45"/>
      <c r="K28" s="45"/>
      <c r="L28" s="45"/>
      <c r="M28" s="43">
        <f>N93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40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9" t="s">
        <v>43</v>
      </c>
      <c r="H32" s="160">
        <f>(SUM(BE93:BE100)+SUM(BE118:BE124))</f>
        <v>0</v>
      </c>
      <c r="I32" s="45"/>
      <c r="J32" s="45"/>
      <c r="K32" s="45"/>
      <c r="L32" s="45"/>
      <c r="M32" s="160">
        <f>ROUND((SUM(BE93:BE100)+SUM(BE118:BE124)), 2)*F32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9" t="s">
        <v>43</v>
      </c>
      <c r="H33" s="160">
        <f>(SUM(BF93:BF100)+SUM(BF118:BF124))</f>
        <v>0</v>
      </c>
      <c r="I33" s="45"/>
      <c r="J33" s="45"/>
      <c r="K33" s="45"/>
      <c r="L33" s="45"/>
      <c r="M33" s="160">
        <f>ROUND((SUM(BF93:BF100)+SUM(BF118:BF124)), 2)*F33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9" t="s">
        <v>43</v>
      </c>
      <c r="H34" s="160">
        <f>(SUM(BG93:BG100)+SUM(BG118:BG124))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9" t="s">
        <v>43</v>
      </c>
      <c r="H35" s="160">
        <f>(SUM(BH93:BH100)+SUM(BH118:BH124))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9" t="s">
        <v>43</v>
      </c>
      <c r="H36" s="160">
        <f>(SUM(BI93:BI100)+SUM(BI118:BI124))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48</v>
      </c>
      <c r="E38" s="101"/>
      <c r="F38" s="101"/>
      <c r="G38" s="162" t="s">
        <v>49</v>
      </c>
      <c r="H38" s="163" t="s">
        <v>50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18</v>
      </c>
      <c r="D78" s="45"/>
      <c r="E78" s="45"/>
      <c r="F78" s="153" t="str">
        <f>F6</f>
        <v>Živičná úprava obecný úrad Petrovce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123</v>
      </c>
      <c r="D79" s="45"/>
      <c r="E79" s="45"/>
      <c r="F79" s="85" t="str">
        <f>F7</f>
        <v>1528d - Obecný úrad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23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25</v>
      </c>
      <c r="L81" s="45"/>
      <c r="M81" s="88" t="str">
        <f>IF(O9="","",O9)</f>
        <v>21. 9. 2020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27</v>
      </c>
      <c r="D83" s="45"/>
      <c r="E83" s="45"/>
      <c r="F83" s="31" t="str">
        <f>E12</f>
        <v>Obec Petrovce</v>
      </c>
      <c r="G83" s="45"/>
      <c r="H83" s="45"/>
      <c r="I83" s="45"/>
      <c r="J83" s="45"/>
      <c r="K83" s="36" t="s">
        <v>33</v>
      </c>
      <c r="L83" s="45"/>
      <c r="M83" s="31" t="str">
        <f>E18</f>
        <v>Ing. Viera Bumberová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31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 xml:space="preserve"> 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127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128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N118</f>
        <v>0</v>
      </c>
      <c r="O88" s="172"/>
      <c r="P88" s="172"/>
      <c r="Q88" s="172"/>
      <c r="R88" s="46"/>
      <c r="T88" s="169"/>
      <c r="U88" s="169"/>
      <c r="AU88" s="20" t="s">
        <v>130</v>
      </c>
    </row>
    <row r="89" s="6" customFormat="1" ht="24.96" customHeight="1">
      <c r="B89" s="173"/>
      <c r="C89" s="174"/>
      <c r="D89" s="175" t="s">
        <v>131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N119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132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N120</f>
        <v>0</v>
      </c>
      <c r="O90" s="180"/>
      <c r="P90" s="180"/>
      <c r="Q90" s="180"/>
      <c r="R90" s="181"/>
      <c r="T90" s="182"/>
      <c r="U90" s="182"/>
    </row>
    <row r="91" s="7" customFormat="1" ht="19.92" customHeight="1">
      <c r="B91" s="179"/>
      <c r="C91" s="180"/>
      <c r="D91" s="134" t="s">
        <v>133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N123</f>
        <v>0</v>
      </c>
      <c r="O91" s="180"/>
      <c r="P91" s="180"/>
      <c r="Q91" s="180"/>
      <c r="R91" s="181"/>
      <c r="T91" s="182"/>
      <c r="U91" s="182"/>
    </row>
    <row r="92" s="1" customFormat="1" ht="21.84" customHeight="1">
      <c r="B92" s="44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6"/>
      <c r="T92" s="169"/>
      <c r="U92" s="169"/>
    </row>
    <row r="93" s="1" customFormat="1" ht="29.28" customHeight="1">
      <c r="B93" s="44"/>
      <c r="C93" s="171" t="s">
        <v>134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172">
        <f>ROUND(N94+N95+N96+N97+N98+N99,2)</f>
        <v>0</v>
      </c>
      <c r="O93" s="183"/>
      <c r="P93" s="183"/>
      <c r="Q93" s="183"/>
      <c r="R93" s="46"/>
      <c r="T93" s="184"/>
      <c r="U93" s="185" t="s">
        <v>41</v>
      </c>
    </row>
    <row r="94" s="1" customFormat="1" ht="18" customHeight="1">
      <c r="B94" s="44"/>
      <c r="C94" s="45"/>
      <c r="D94" s="141" t="s">
        <v>135</v>
      </c>
      <c r="E94" s="134"/>
      <c r="F94" s="134"/>
      <c r="G94" s="134"/>
      <c r="H94" s="134"/>
      <c r="I94" s="45"/>
      <c r="J94" s="45"/>
      <c r="K94" s="45"/>
      <c r="L94" s="45"/>
      <c r="M94" s="45"/>
      <c r="N94" s="135">
        <f>ROUND(N88*T94,2)</f>
        <v>0</v>
      </c>
      <c r="O94" s="136"/>
      <c r="P94" s="136"/>
      <c r="Q94" s="136"/>
      <c r="R94" s="46"/>
      <c r="S94" s="186"/>
      <c r="T94" s="187"/>
      <c r="U94" s="188" t="s">
        <v>44</v>
      </c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9" t="s">
        <v>136</v>
      </c>
      <c r="AZ94" s="186"/>
      <c r="BA94" s="186"/>
      <c r="BB94" s="186"/>
      <c r="BC94" s="186"/>
      <c r="BD94" s="186"/>
      <c r="BE94" s="190">
        <f>IF(U94="základná",N94,0)</f>
        <v>0</v>
      </c>
      <c r="BF94" s="190">
        <f>IF(U94="znížená",N94,0)</f>
        <v>0</v>
      </c>
      <c r="BG94" s="190">
        <f>IF(U94="zákl. prenesená",N94,0)</f>
        <v>0</v>
      </c>
      <c r="BH94" s="190">
        <f>IF(U94="zníž. prenesená",N94,0)</f>
        <v>0</v>
      </c>
      <c r="BI94" s="190">
        <f>IF(U94="nulová",N94,0)</f>
        <v>0</v>
      </c>
      <c r="BJ94" s="189" t="s">
        <v>137</v>
      </c>
      <c r="BK94" s="186"/>
      <c r="BL94" s="186"/>
      <c r="BM94" s="186"/>
    </row>
    <row r="95" s="1" customFormat="1" ht="18" customHeight="1">
      <c r="B95" s="44"/>
      <c r="C95" s="45"/>
      <c r="D95" s="141" t="s">
        <v>138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6"/>
      <c r="T95" s="187"/>
      <c r="U95" s="188" t="s">
        <v>44</v>
      </c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9" t="s">
        <v>136</v>
      </c>
      <c r="AZ95" s="186"/>
      <c r="BA95" s="186"/>
      <c r="BB95" s="186"/>
      <c r="BC95" s="186"/>
      <c r="BD95" s="186"/>
      <c r="BE95" s="190">
        <f>IF(U95="základná",N95,0)</f>
        <v>0</v>
      </c>
      <c r="BF95" s="190">
        <f>IF(U95="znížená",N95,0)</f>
        <v>0</v>
      </c>
      <c r="BG95" s="190">
        <f>IF(U95="zákl. prenesená",N95,0)</f>
        <v>0</v>
      </c>
      <c r="BH95" s="190">
        <f>IF(U95="zníž. prenesená",N95,0)</f>
        <v>0</v>
      </c>
      <c r="BI95" s="190">
        <f>IF(U95="nulová",N95,0)</f>
        <v>0</v>
      </c>
      <c r="BJ95" s="189" t="s">
        <v>137</v>
      </c>
      <c r="BK95" s="186"/>
      <c r="BL95" s="186"/>
      <c r="BM95" s="186"/>
    </row>
    <row r="96" s="1" customFormat="1" ht="18" customHeight="1">
      <c r="B96" s="44"/>
      <c r="C96" s="45"/>
      <c r="D96" s="141" t="s">
        <v>139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6"/>
      <c r="T96" s="187"/>
      <c r="U96" s="188" t="s">
        <v>44</v>
      </c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9" t="s">
        <v>136</v>
      </c>
      <c r="AZ96" s="186"/>
      <c r="BA96" s="186"/>
      <c r="BB96" s="186"/>
      <c r="BC96" s="186"/>
      <c r="BD96" s="186"/>
      <c r="BE96" s="190">
        <f>IF(U96="základná",N96,0)</f>
        <v>0</v>
      </c>
      <c r="BF96" s="190">
        <f>IF(U96="znížená",N96,0)</f>
        <v>0</v>
      </c>
      <c r="BG96" s="190">
        <f>IF(U96="zákl. prenesená",N96,0)</f>
        <v>0</v>
      </c>
      <c r="BH96" s="190">
        <f>IF(U96="zníž. prenesená",N96,0)</f>
        <v>0</v>
      </c>
      <c r="BI96" s="190">
        <f>IF(U96="nulová",N96,0)</f>
        <v>0</v>
      </c>
      <c r="BJ96" s="189" t="s">
        <v>137</v>
      </c>
      <c r="BK96" s="186"/>
      <c r="BL96" s="186"/>
      <c r="BM96" s="186"/>
    </row>
    <row r="97" s="1" customFormat="1" ht="18" customHeight="1">
      <c r="B97" s="44"/>
      <c r="C97" s="45"/>
      <c r="D97" s="141" t="s">
        <v>140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6"/>
      <c r="T97" s="187"/>
      <c r="U97" s="188" t="s">
        <v>44</v>
      </c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9" t="s">
        <v>136</v>
      </c>
      <c r="AZ97" s="186"/>
      <c r="BA97" s="186"/>
      <c r="BB97" s="186"/>
      <c r="BC97" s="186"/>
      <c r="BD97" s="186"/>
      <c r="BE97" s="190">
        <f>IF(U97="základná",N97,0)</f>
        <v>0</v>
      </c>
      <c r="BF97" s="190">
        <f>IF(U97="znížená",N97,0)</f>
        <v>0</v>
      </c>
      <c r="BG97" s="190">
        <f>IF(U97="zákl. prenesená",N97,0)</f>
        <v>0</v>
      </c>
      <c r="BH97" s="190">
        <f>IF(U97="zníž. prenesená",N97,0)</f>
        <v>0</v>
      </c>
      <c r="BI97" s="190">
        <f>IF(U97="nulová",N97,0)</f>
        <v>0</v>
      </c>
      <c r="BJ97" s="189" t="s">
        <v>137</v>
      </c>
      <c r="BK97" s="186"/>
      <c r="BL97" s="186"/>
      <c r="BM97" s="186"/>
    </row>
    <row r="98" s="1" customFormat="1" ht="18" customHeight="1">
      <c r="B98" s="44"/>
      <c r="C98" s="45"/>
      <c r="D98" s="141" t="s">
        <v>141</v>
      </c>
      <c r="E98" s="134"/>
      <c r="F98" s="134"/>
      <c r="G98" s="134"/>
      <c r="H98" s="134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6"/>
      <c r="T98" s="187"/>
      <c r="U98" s="188" t="s">
        <v>44</v>
      </c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9" t="s">
        <v>136</v>
      </c>
      <c r="AZ98" s="186"/>
      <c r="BA98" s="186"/>
      <c r="BB98" s="186"/>
      <c r="BC98" s="186"/>
      <c r="BD98" s="186"/>
      <c r="BE98" s="190">
        <f>IF(U98="základná",N98,0)</f>
        <v>0</v>
      </c>
      <c r="BF98" s="190">
        <f>IF(U98="znížená",N98,0)</f>
        <v>0</v>
      </c>
      <c r="BG98" s="190">
        <f>IF(U98="zákl. prenesená",N98,0)</f>
        <v>0</v>
      </c>
      <c r="BH98" s="190">
        <f>IF(U98="zníž. prenesená",N98,0)</f>
        <v>0</v>
      </c>
      <c r="BI98" s="190">
        <f>IF(U98="nulová",N98,0)</f>
        <v>0</v>
      </c>
      <c r="BJ98" s="189" t="s">
        <v>137</v>
      </c>
      <c r="BK98" s="186"/>
      <c r="BL98" s="186"/>
      <c r="BM98" s="186"/>
    </row>
    <row r="99" s="1" customFormat="1" ht="18" customHeight="1">
      <c r="B99" s="44"/>
      <c r="C99" s="45"/>
      <c r="D99" s="134" t="s">
        <v>142</v>
      </c>
      <c r="E99" s="45"/>
      <c r="F99" s="45"/>
      <c r="G99" s="45"/>
      <c r="H99" s="45"/>
      <c r="I99" s="45"/>
      <c r="J99" s="45"/>
      <c r="K99" s="45"/>
      <c r="L99" s="45"/>
      <c r="M99" s="45"/>
      <c r="N99" s="135">
        <f>ROUND(N88*T99,2)</f>
        <v>0</v>
      </c>
      <c r="O99" s="136"/>
      <c r="P99" s="136"/>
      <c r="Q99" s="136"/>
      <c r="R99" s="46"/>
      <c r="S99" s="186"/>
      <c r="T99" s="191"/>
      <c r="U99" s="192" t="s">
        <v>44</v>
      </c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9" t="s">
        <v>143</v>
      </c>
      <c r="AZ99" s="186"/>
      <c r="BA99" s="186"/>
      <c r="BB99" s="186"/>
      <c r="BC99" s="186"/>
      <c r="BD99" s="186"/>
      <c r="BE99" s="190">
        <f>IF(U99="základná",N99,0)</f>
        <v>0</v>
      </c>
      <c r="BF99" s="190">
        <f>IF(U99="znížená",N99,0)</f>
        <v>0</v>
      </c>
      <c r="BG99" s="190">
        <f>IF(U99="zákl. prenesená",N99,0)</f>
        <v>0</v>
      </c>
      <c r="BH99" s="190">
        <f>IF(U99="zníž. prenesená",N99,0)</f>
        <v>0</v>
      </c>
      <c r="BI99" s="190">
        <f>IF(U99="nulová",N99,0)</f>
        <v>0</v>
      </c>
      <c r="BJ99" s="189" t="s">
        <v>137</v>
      </c>
      <c r="BK99" s="186"/>
      <c r="BL99" s="186"/>
      <c r="BM99" s="186"/>
    </row>
    <row r="100" s="1" customForma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6"/>
      <c r="T100" s="169"/>
      <c r="U100" s="169"/>
    </row>
    <row r="101" s="1" customFormat="1" ht="29.28" customHeight="1">
      <c r="B101" s="44"/>
      <c r="C101" s="148" t="s">
        <v>116</v>
      </c>
      <c r="D101" s="149"/>
      <c r="E101" s="149"/>
      <c r="F101" s="149"/>
      <c r="G101" s="149"/>
      <c r="H101" s="149"/>
      <c r="I101" s="149"/>
      <c r="J101" s="149"/>
      <c r="K101" s="149"/>
      <c r="L101" s="150">
        <f>ROUND(SUM(N88+N93),2)</f>
        <v>0</v>
      </c>
      <c r="M101" s="150"/>
      <c r="N101" s="150"/>
      <c r="O101" s="150"/>
      <c r="P101" s="150"/>
      <c r="Q101" s="150"/>
      <c r="R101" s="46"/>
      <c r="T101" s="169"/>
      <c r="U101" s="169"/>
    </row>
    <row r="102" s="1" customFormat="1" ht="6.96" customHeight="1">
      <c r="B102" s="7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5"/>
      <c r="T102" s="169"/>
      <c r="U102" s="169"/>
    </row>
    <row r="106" s="1" customFormat="1" ht="6.96" customHeight="1">
      <c r="B106" s="76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8"/>
    </row>
    <row r="107" s="1" customFormat="1" ht="36.96" customHeight="1">
      <c r="B107" s="44"/>
      <c r="C107" s="25" t="s">
        <v>144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6.96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</row>
    <row r="109" s="1" customFormat="1" ht="30" customHeight="1">
      <c r="B109" s="44"/>
      <c r="C109" s="36" t="s">
        <v>18</v>
      </c>
      <c r="D109" s="45"/>
      <c r="E109" s="45"/>
      <c r="F109" s="153" t="str">
        <f>F6</f>
        <v>Živičná úprava obecný úrad Petrovce</v>
      </c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45"/>
      <c r="R109" s="46"/>
    </row>
    <row r="110" s="1" customFormat="1" ht="36.96" customHeight="1">
      <c r="B110" s="44"/>
      <c r="C110" s="83" t="s">
        <v>123</v>
      </c>
      <c r="D110" s="45"/>
      <c r="E110" s="45"/>
      <c r="F110" s="85" t="str">
        <f>F7</f>
        <v>1528d - Obecný úrad</v>
      </c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6.96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="1" customFormat="1" ht="18" customHeight="1">
      <c r="B112" s="44"/>
      <c r="C112" s="36" t="s">
        <v>23</v>
      </c>
      <c r="D112" s="45"/>
      <c r="E112" s="45"/>
      <c r="F112" s="31" t="str">
        <f>F9</f>
        <v xml:space="preserve"> </v>
      </c>
      <c r="G112" s="45"/>
      <c r="H112" s="45"/>
      <c r="I112" s="45"/>
      <c r="J112" s="45"/>
      <c r="K112" s="36" t="s">
        <v>25</v>
      </c>
      <c r="L112" s="45"/>
      <c r="M112" s="88" t="str">
        <f>IF(O9="","",O9)</f>
        <v>21. 9. 2020</v>
      </c>
      <c r="N112" s="88"/>
      <c r="O112" s="88"/>
      <c r="P112" s="88"/>
      <c r="Q112" s="45"/>
      <c r="R112" s="46"/>
    </row>
    <row r="113" s="1" customFormat="1" ht="6.96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>
      <c r="B114" s="44"/>
      <c r="C114" s="36" t="s">
        <v>27</v>
      </c>
      <c r="D114" s="45"/>
      <c r="E114" s="45"/>
      <c r="F114" s="31" t="str">
        <f>E12</f>
        <v>Obec Petrovce</v>
      </c>
      <c r="G114" s="45"/>
      <c r="H114" s="45"/>
      <c r="I114" s="45"/>
      <c r="J114" s="45"/>
      <c r="K114" s="36" t="s">
        <v>33</v>
      </c>
      <c r="L114" s="45"/>
      <c r="M114" s="31" t="str">
        <f>E18</f>
        <v>Ing. Viera Bumberová</v>
      </c>
      <c r="N114" s="31"/>
      <c r="O114" s="31"/>
      <c r="P114" s="31"/>
      <c r="Q114" s="31"/>
      <c r="R114" s="46"/>
    </row>
    <row r="115" s="1" customFormat="1" ht="14.4" customHeight="1">
      <c r="B115" s="44"/>
      <c r="C115" s="36" t="s">
        <v>31</v>
      </c>
      <c r="D115" s="45"/>
      <c r="E115" s="45"/>
      <c r="F115" s="31" t="str">
        <f>IF(E15="","",E15)</f>
        <v>Vyplň údaj</v>
      </c>
      <c r="G115" s="45"/>
      <c r="H115" s="45"/>
      <c r="I115" s="45"/>
      <c r="J115" s="45"/>
      <c r="K115" s="36" t="s">
        <v>36</v>
      </c>
      <c r="L115" s="45"/>
      <c r="M115" s="31" t="str">
        <f>E21</f>
        <v xml:space="preserve"> </v>
      </c>
      <c r="N115" s="31"/>
      <c r="O115" s="31"/>
      <c r="P115" s="31"/>
      <c r="Q115" s="31"/>
      <c r="R115" s="46"/>
    </row>
    <row r="116" s="1" customFormat="1" ht="10.32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8" customFormat="1" ht="29.28" customHeight="1">
      <c r="B117" s="193"/>
      <c r="C117" s="194" t="s">
        <v>145</v>
      </c>
      <c r="D117" s="195" t="s">
        <v>146</v>
      </c>
      <c r="E117" s="195" t="s">
        <v>59</v>
      </c>
      <c r="F117" s="195" t="s">
        <v>147</v>
      </c>
      <c r="G117" s="195"/>
      <c r="H117" s="195"/>
      <c r="I117" s="195"/>
      <c r="J117" s="195" t="s">
        <v>148</v>
      </c>
      <c r="K117" s="195" t="s">
        <v>149</v>
      </c>
      <c r="L117" s="195" t="s">
        <v>150</v>
      </c>
      <c r="M117" s="195"/>
      <c r="N117" s="195" t="s">
        <v>128</v>
      </c>
      <c r="O117" s="195"/>
      <c r="P117" s="195"/>
      <c r="Q117" s="196"/>
      <c r="R117" s="197"/>
      <c r="T117" s="104" t="s">
        <v>151</v>
      </c>
      <c r="U117" s="105" t="s">
        <v>41</v>
      </c>
      <c r="V117" s="105" t="s">
        <v>152</v>
      </c>
      <c r="W117" s="105" t="s">
        <v>153</v>
      </c>
      <c r="X117" s="105" t="s">
        <v>154</v>
      </c>
      <c r="Y117" s="105" t="s">
        <v>155</v>
      </c>
      <c r="Z117" s="105" t="s">
        <v>156</v>
      </c>
      <c r="AA117" s="106" t="s">
        <v>157</v>
      </c>
    </row>
    <row r="118" s="1" customFormat="1" ht="29.28" customHeight="1">
      <c r="B118" s="44"/>
      <c r="C118" s="108" t="s">
        <v>125</v>
      </c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198">
        <f>BK118</f>
        <v>0</v>
      </c>
      <c r="O118" s="199"/>
      <c r="P118" s="199"/>
      <c r="Q118" s="199"/>
      <c r="R118" s="46"/>
      <c r="T118" s="107"/>
      <c r="U118" s="65"/>
      <c r="V118" s="65"/>
      <c r="W118" s="200">
        <f>W119+W125</f>
        <v>0</v>
      </c>
      <c r="X118" s="65"/>
      <c r="Y118" s="200">
        <f>Y119+Y125</f>
        <v>5.9523060000000001</v>
      </c>
      <c r="Z118" s="65"/>
      <c r="AA118" s="201">
        <f>AA119+AA125</f>
        <v>0</v>
      </c>
      <c r="AT118" s="20" t="s">
        <v>76</v>
      </c>
      <c r="AU118" s="20" t="s">
        <v>130</v>
      </c>
      <c r="BK118" s="202">
        <f>BK119+BK125</f>
        <v>0</v>
      </c>
    </row>
    <row r="119" s="9" customFormat="1" ht="37.44001" customHeight="1">
      <c r="B119" s="203"/>
      <c r="C119" s="204"/>
      <c r="D119" s="205" t="s">
        <v>131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6">
        <f>BK119</f>
        <v>0</v>
      </c>
      <c r="O119" s="176"/>
      <c r="P119" s="176"/>
      <c r="Q119" s="176"/>
      <c r="R119" s="207"/>
      <c r="T119" s="208"/>
      <c r="U119" s="204"/>
      <c r="V119" s="204"/>
      <c r="W119" s="209">
        <f>W120+W123</f>
        <v>0</v>
      </c>
      <c r="X119" s="204"/>
      <c r="Y119" s="209">
        <f>Y120+Y123</f>
        <v>5.9523060000000001</v>
      </c>
      <c r="Z119" s="204"/>
      <c r="AA119" s="210">
        <f>AA120+AA123</f>
        <v>0</v>
      </c>
      <c r="AR119" s="211" t="s">
        <v>85</v>
      </c>
      <c r="AT119" s="212" t="s">
        <v>76</v>
      </c>
      <c r="AU119" s="212" t="s">
        <v>77</v>
      </c>
      <c r="AY119" s="211" t="s">
        <v>158</v>
      </c>
      <c r="BK119" s="213">
        <f>BK120+BK123</f>
        <v>0</v>
      </c>
    </row>
    <row r="120" s="9" customFormat="1" ht="19.92" customHeight="1">
      <c r="B120" s="203"/>
      <c r="C120" s="204"/>
      <c r="D120" s="214" t="s">
        <v>132</v>
      </c>
      <c r="E120" s="214"/>
      <c r="F120" s="214"/>
      <c r="G120" s="214"/>
      <c r="H120" s="214"/>
      <c r="I120" s="214"/>
      <c r="J120" s="214"/>
      <c r="K120" s="214"/>
      <c r="L120" s="214"/>
      <c r="M120" s="214"/>
      <c r="N120" s="215">
        <f>BK120</f>
        <v>0</v>
      </c>
      <c r="O120" s="216"/>
      <c r="P120" s="216"/>
      <c r="Q120" s="216"/>
      <c r="R120" s="207"/>
      <c r="T120" s="208"/>
      <c r="U120" s="204"/>
      <c r="V120" s="204"/>
      <c r="W120" s="209">
        <f>SUM(W121:W122)</f>
        <v>0</v>
      </c>
      <c r="X120" s="204"/>
      <c r="Y120" s="209">
        <f>SUM(Y121:Y122)</f>
        <v>5.9523060000000001</v>
      </c>
      <c r="Z120" s="204"/>
      <c r="AA120" s="210">
        <f>SUM(AA121:AA122)</f>
        <v>0</v>
      </c>
      <c r="AR120" s="211" t="s">
        <v>85</v>
      </c>
      <c r="AT120" s="212" t="s">
        <v>76</v>
      </c>
      <c r="AU120" s="212" t="s">
        <v>85</v>
      </c>
      <c r="AY120" s="211" t="s">
        <v>158</v>
      </c>
      <c r="BK120" s="213">
        <f>SUM(BK121:BK122)</f>
        <v>0</v>
      </c>
    </row>
    <row r="121" s="1" customFormat="1" ht="38.25" customHeight="1">
      <c r="B121" s="44"/>
      <c r="C121" s="217" t="s">
        <v>137</v>
      </c>
      <c r="D121" s="217" t="s">
        <v>159</v>
      </c>
      <c r="E121" s="218" t="s">
        <v>160</v>
      </c>
      <c r="F121" s="219" t="s">
        <v>161</v>
      </c>
      <c r="G121" s="219"/>
      <c r="H121" s="219"/>
      <c r="I121" s="219"/>
      <c r="J121" s="220" t="s">
        <v>162</v>
      </c>
      <c r="K121" s="221">
        <v>1.5</v>
      </c>
      <c r="L121" s="222">
        <v>0</v>
      </c>
      <c r="M121" s="223"/>
      <c r="N121" s="224">
        <f>ROUND(L121*K121,2)</f>
        <v>0</v>
      </c>
      <c r="O121" s="224"/>
      <c r="P121" s="224"/>
      <c r="Q121" s="224"/>
      <c r="R121" s="46"/>
      <c r="T121" s="225" t="s">
        <v>21</v>
      </c>
      <c r="U121" s="54" t="s">
        <v>44</v>
      </c>
      <c r="V121" s="45"/>
      <c r="W121" s="226">
        <f>V121*K121</f>
        <v>0</v>
      </c>
      <c r="X121" s="226">
        <v>0.15620000000000001</v>
      </c>
      <c r="Y121" s="226">
        <f>X121*K121</f>
        <v>0.23430000000000001</v>
      </c>
      <c r="Z121" s="226">
        <v>0</v>
      </c>
      <c r="AA121" s="227">
        <f>Z121*K121</f>
        <v>0</v>
      </c>
      <c r="AR121" s="20" t="s">
        <v>163</v>
      </c>
      <c r="AT121" s="20" t="s">
        <v>159</v>
      </c>
      <c r="AU121" s="20" t="s">
        <v>137</v>
      </c>
      <c r="AY121" s="20" t="s">
        <v>158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137</v>
      </c>
      <c r="BK121" s="140">
        <f>ROUND(L121*K121,2)</f>
        <v>0</v>
      </c>
      <c r="BL121" s="20" t="s">
        <v>163</v>
      </c>
      <c r="BM121" s="20" t="s">
        <v>164</v>
      </c>
    </row>
    <row r="122" s="1" customFormat="1" ht="38.25" customHeight="1">
      <c r="B122" s="44"/>
      <c r="C122" s="217" t="s">
        <v>85</v>
      </c>
      <c r="D122" s="217" t="s">
        <v>159</v>
      </c>
      <c r="E122" s="218" t="s">
        <v>165</v>
      </c>
      <c r="F122" s="219" t="s">
        <v>166</v>
      </c>
      <c r="G122" s="219"/>
      <c r="H122" s="219"/>
      <c r="I122" s="219"/>
      <c r="J122" s="220" t="s">
        <v>167</v>
      </c>
      <c r="K122" s="221">
        <v>44.100000000000001</v>
      </c>
      <c r="L122" s="222">
        <v>0</v>
      </c>
      <c r="M122" s="223"/>
      <c r="N122" s="224">
        <f>ROUND(L122*K122,2)</f>
        <v>0</v>
      </c>
      <c r="O122" s="224"/>
      <c r="P122" s="224"/>
      <c r="Q122" s="224"/>
      <c r="R122" s="46"/>
      <c r="T122" s="225" t="s">
        <v>21</v>
      </c>
      <c r="U122" s="54" t="s">
        <v>44</v>
      </c>
      <c r="V122" s="45"/>
      <c r="W122" s="226">
        <f>V122*K122</f>
        <v>0</v>
      </c>
      <c r="X122" s="226">
        <v>0.12966</v>
      </c>
      <c r="Y122" s="226">
        <f>X122*K122</f>
        <v>5.7180059999999999</v>
      </c>
      <c r="Z122" s="226">
        <v>0</v>
      </c>
      <c r="AA122" s="227">
        <f>Z122*K122</f>
        <v>0</v>
      </c>
      <c r="AR122" s="20" t="s">
        <v>163</v>
      </c>
      <c r="AT122" s="20" t="s">
        <v>159</v>
      </c>
      <c r="AU122" s="20" t="s">
        <v>137</v>
      </c>
      <c r="AY122" s="20" t="s">
        <v>158</v>
      </c>
      <c r="BE122" s="140">
        <f>IF(U122="základná",N122,0)</f>
        <v>0</v>
      </c>
      <c r="BF122" s="140">
        <f>IF(U122="znížená",N122,0)</f>
        <v>0</v>
      </c>
      <c r="BG122" s="140">
        <f>IF(U122="zákl. prenesená",N122,0)</f>
        <v>0</v>
      </c>
      <c r="BH122" s="140">
        <f>IF(U122="zníž. prenesená",N122,0)</f>
        <v>0</v>
      </c>
      <c r="BI122" s="140">
        <f>IF(U122="nulová",N122,0)</f>
        <v>0</v>
      </c>
      <c r="BJ122" s="20" t="s">
        <v>137</v>
      </c>
      <c r="BK122" s="140">
        <f>ROUND(L122*K122,2)</f>
        <v>0</v>
      </c>
      <c r="BL122" s="20" t="s">
        <v>163</v>
      </c>
      <c r="BM122" s="20" t="s">
        <v>168</v>
      </c>
    </row>
    <row r="123" s="9" customFormat="1" ht="29.88" customHeight="1">
      <c r="B123" s="203"/>
      <c r="C123" s="204"/>
      <c r="D123" s="214" t="s">
        <v>133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28">
        <f>BK123</f>
        <v>0</v>
      </c>
      <c r="O123" s="229"/>
      <c r="P123" s="229"/>
      <c r="Q123" s="229"/>
      <c r="R123" s="207"/>
      <c r="T123" s="208"/>
      <c r="U123" s="204"/>
      <c r="V123" s="204"/>
      <c r="W123" s="209">
        <f>W124</f>
        <v>0</v>
      </c>
      <c r="X123" s="204"/>
      <c r="Y123" s="209">
        <f>Y124</f>
        <v>0</v>
      </c>
      <c r="Z123" s="204"/>
      <c r="AA123" s="210">
        <f>AA124</f>
        <v>0</v>
      </c>
      <c r="AR123" s="211" t="s">
        <v>85</v>
      </c>
      <c r="AT123" s="212" t="s">
        <v>76</v>
      </c>
      <c r="AU123" s="212" t="s">
        <v>85</v>
      </c>
      <c r="AY123" s="211" t="s">
        <v>158</v>
      </c>
      <c r="BK123" s="213">
        <f>BK124</f>
        <v>0</v>
      </c>
    </row>
    <row r="124" s="1" customFormat="1" ht="25.5" customHeight="1">
      <c r="B124" s="44"/>
      <c r="C124" s="217" t="s">
        <v>169</v>
      </c>
      <c r="D124" s="217" t="s">
        <v>159</v>
      </c>
      <c r="E124" s="218" t="s">
        <v>170</v>
      </c>
      <c r="F124" s="219" t="s">
        <v>171</v>
      </c>
      <c r="G124" s="219"/>
      <c r="H124" s="219"/>
      <c r="I124" s="219"/>
      <c r="J124" s="220" t="s">
        <v>172</v>
      </c>
      <c r="K124" s="221">
        <v>5</v>
      </c>
      <c r="L124" s="222">
        <v>0</v>
      </c>
      <c r="M124" s="223"/>
      <c r="N124" s="224">
        <f>ROUND(L124*K124,2)</f>
        <v>0</v>
      </c>
      <c r="O124" s="224"/>
      <c r="P124" s="224"/>
      <c r="Q124" s="224"/>
      <c r="R124" s="46"/>
      <c r="T124" s="225" t="s">
        <v>21</v>
      </c>
      <c r="U124" s="54" t="s">
        <v>44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163</v>
      </c>
      <c r="AT124" s="20" t="s">
        <v>159</v>
      </c>
      <c r="AU124" s="20" t="s">
        <v>137</v>
      </c>
      <c r="AY124" s="20" t="s">
        <v>158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137</v>
      </c>
      <c r="BK124" s="140">
        <f>ROUND(L124*K124,2)</f>
        <v>0</v>
      </c>
      <c r="BL124" s="20" t="s">
        <v>163</v>
      </c>
      <c r="BM124" s="20" t="s">
        <v>178</v>
      </c>
    </row>
    <row r="125" s="1" customFormat="1" ht="49.92" customHeight="1">
      <c r="B125" s="44"/>
      <c r="C125" s="45"/>
      <c r="D125" s="205" t="s">
        <v>174</v>
      </c>
      <c r="E125" s="45"/>
      <c r="F125" s="45"/>
      <c r="G125" s="45"/>
      <c r="H125" s="45"/>
      <c r="I125" s="45"/>
      <c r="J125" s="45"/>
      <c r="K125" s="45"/>
      <c r="L125" s="45"/>
      <c r="M125" s="45"/>
      <c r="N125" s="230">
        <f>BK125</f>
        <v>0</v>
      </c>
      <c r="O125" s="231"/>
      <c r="P125" s="231"/>
      <c r="Q125" s="231"/>
      <c r="R125" s="46"/>
      <c r="T125" s="191"/>
      <c r="U125" s="70"/>
      <c r="V125" s="70"/>
      <c r="W125" s="70"/>
      <c r="X125" s="70"/>
      <c r="Y125" s="70"/>
      <c r="Z125" s="70"/>
      <c r="AA125" s="72"/>
      <c r="AT125" s="20" t="s">
        <v>76</v>
      </c>
      <c r="AU125" s="20" t="s">
        <v>77</v>
      </c>
      <c r="AY125" s="20" t="s">
        <v>175</v>
      </c>
      <c r="BK125" s="140">
        <v>0</v>
      </c>
    </row>
    <row r="126" s="1" customFormat="1" ht="6.96" customHeight="1">
      <c r="B126" s="73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5"/>
    </row>
  </sheetData>
  <sheetProtection sheet="1" formatColumns="0" formatRows="0" objects="1" scenarios="1" spinCount="10" saltValue="1/Q9IMoz6S70kkKgGDpy24A7tL7Mt0lqRc1SOFv4699HJHL/i4MwVGaeFqaPnV8Pw/gN8bZkt/OANRmg3Bsi7Q==" hashValue="XJz0wNqM6nA21Mi6678Wi328sjXeNH00gVeVeVOAKUzGuZJPy/3tT5K6+QthkTt2Eu+8uOkXwxeDwsKkLYHAOw==" algorithmName="SHA-512" password="CC35"/>
  <mergeCells count="79">
    <mergeCell ref="D95:H95"/>
    <mergeCell ref="D94:H94"/>
    <mergeCell ref="D96:H96"/>
    <mergeCell ref="D97:H97"/>
    <mergeCell ref="D98:H98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F124:I124"/>
    <mergeCell ref="F117:I117"/>
    <mergeCell ref="F121:I121"/>
    <mergeCell ref="L121:M121"/>
    <mergeCell ref="N121:Q121"/>
    <mergeCell ref="F122:I122"/>
    <mergeCell ref="L122:M122"/>
    <mergeCell ref="N122:Q122"/>
    <mergeCell ref="L124:M124"/>
    <mergeCell ref="N124:Q124"/>
    <mergeCell ref="N118:Q118"/>
    <mergeCell ref="N119:Q119"/>
    <mergeCell ref="N120:Q120"/>
    <mergeCell ref="N123:Q123"/>
    <mergeCell ref="N125:Q125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3:Q93"/>
    <mergeCell ref="N97:Q97"/>
    <mergeCell ref="N94:Q94"/>
    <mergeCell ref="N95:Q95"/>
    <mergeCell ref="N96:Q96"/>
    <mergeCell ref="N98:Q98"/>
    <mergeCell ref="N99:Q99"/>
    <mergeCell ref="L101:Q101"/>
    <mergeCell ref="C107:Q107"/>
    <mergeCell ref="F109:P109"/>
    <mergeCell ref="F110:P110"/>
    <mergeCell ref="M112:P112"/>
    <mergeCell ref="M114:Q114"/>
    <mergeCell ref="M115:Q115"/>
    <mergeCell ref="L117:M117"/>
    <mergeCell ref="N117:Q117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</mergeCell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117</v>
      </c>
      <c r="G1" s="13"/>
      <c r="H1" s="152" t="s">
        <v>118</v>
      </c>
      <c r="I1" s="152"/>
      <c r="J1" s="152"/>
      <c r="K1" s="152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98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18</v>
      </c>
      <c r="E6" s="29"/>
      <c r="F6" s="153" t="str">
        <f>'Rekapitulácia stavby'!K6</f>
        <v>Živičná úprava obecný úrad Petrovce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123</v>
      </c>
      <c r="E7" s="45"/>
      <c r="F7" s="34" t="s">
        <v>180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20</v>
      </c>
      <c r="E8" s="45"/>
      <c r="F8" s="31" t="s">
        <v>21</v>
      </c>
      <c r="G8" s="45"/>
      <c r="H8" s="45"/>
      <c r="I8" s="45"/>
      <c r="J8" s="45"/>
      <c r="K8" s="45"/>
      <c r="L8" s="45"/>
      <c r="M8" s="36" t="s">
        <v>22</v>
      </c>
      <c r="N8" s="45"/>
      <c r="O8" s="31" t="s">
        <v>21</v>
      </c>
      <c r="P8" s="45"/>
      <c r="Q8" s="45"/>
      <c r="R8" s="46"/>
    </row>
    <row r="9" s="1" customFormat="1" ht="14.4" customHeight="1">
      <c r="B9" s="44"/>
      <c r="C9" s="45"/>
      <c r="D9" s="36" t="s">
        <v>23</v>
      </c>
      <c r="E9" s="45"/>
      <c r="F9" s="31" t="s">
        <v>24</v>
      </c>
      <c r="G9" s="45"/>
      <c r="H9" s="45"/>
      <c r="I9" s="45"/>
      <c r="J9" s="45"/>
      <c r="K9" s="45"/>
      <c r="L9" s="45"/>
      <c r="M9" s="36" t="s">
        <v>25</v>
      </c>
      <c r="N9" s="45"/>
      <c r="O9" s="154" t="str">
        <f>'Rekapitulácia stavby'!AN8</f>
        <v>21. 9. 2020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27</v>
      </c>
      <c r="E11" s="45"/>
      <c r="F11" s="45"/>
      <c r="G11" s="45"/>
      <c r="H11" s="45"/>
      <c r="I11" s="45"/>
      <c r="J11" s="45"/>
      <c r="K11" s="45"/>
      <c r="L11" s="45"/>
      <c r="M11" s="36" t="s">
        <v>28</v>
      </c>
      <c r="N11" s="45"/>
      <c r="O11" s="31" t="s">
        <v>21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29</v>
      </c>
      <c r="F12" s="45"/>
      <c r="G12" s="45"/>
      <c r="H12" s="45"/>
      <c r="I12" s="45"/>
      <c r="J12" s="45"/>
      <c r="K12" s="45"/>
      <c r="L12" s="45"/>
      <c r="M12" s="36" t="s">
        <v>30</v>
      </c>
      <c r="N12" s="45"/>
      <c r="O12" s="31" t="s">
        <v>21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31</v>
      </c>
      <c r="E14" s="45"/>
      <c r="F14" s="45"/>
      <c r="G14" s="45"/>
      <c r="H14" s="45"/>
      <c r="I14" s="45"/>
      <c r="J14" s="45"/>
      <c r="K14" s="45"/>
      <c r="L14" s="45"/>
      <c r="M14" s="36" t="s">
        <v>28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30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33</v>
      </c>
      <c r="E17" s="45"/>
      <c r="F17" s="45"/>
      <c r="G17" s="45"/>
      <c r="H17" s="45"/>
      <c r="I17" s="45"/>
      <c r="J17" s="45"/>
      <c r="K17" s="45"/>
      <c r="L17" s="45"/>
      <c r="M17" s="36" t="s">
        <v>28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Ing. Viera Bumberová</v>
      </c>
      <c r="F18" s="45"/>
      <c r="G18" s="45"/>
      <c r="H18" s="45"/>
      <c r="I18" s="45"/>
      <c r="J18" s="45"/>
      <c r="K18" s="45"/>
      <c r="L18" s="45"/>
      <c r="M18" s="36" t="s">
        <v>30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28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 xml:space="preserve"> </v>
      </c>
      <c r="F21" s="45"/>
      <c r="G21" s="45"/>
      <c r="H21" s="45"/>
      <c r="I21" s="45"/>
      <c r="J21" s="45"/>
      <c r="K21" s="45"/>
      <c r="L21" s="45"/>
      <c r="M21" s="36" t="s">
        <v>30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21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125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111</v>
      </c>
      <c r="E28" s="45"/>
      <c r="F28" s="45"/>
      <c r="G28" s="45"/>
      <c r="H28" s="45"/>
      <c r="I28" s="45"/>
      <c r="J28" s="45"/>
      <c r="K28" s="45"/>
      <c r="L28" s="45"/>
      <c r="M28" s="43">
        <f>N93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40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9" t="s">
        <v>43</v>
      </c>
      <c r="H32" s="160">
        <f>(SUM(BE93:BE100)+SUM(BE118:BE124))</f>
        <v>0</v>
      </c>
      <c r="I32" s="45"/>
      <c r="J32" s="45"/>
      <c r="K32" s="45"/>
      <c r="L32" s="45"/>
      <c r="M32" s="160">
        <f>ROUND((SUM(BE93:BE100)+SUM(BE118:BE124)), 2)*F32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9" t="s">
        <v>43</v>
      </c>
      <c r="H33" s="160">
        <f>(SUM(BF93:BF100)+SUM(BF118:BF124))</f>
        <v>0</v>
      </c>
      <c r="I33" s="45"/>
      <c r="J33" s="45"/>
      <c r="K33" s="45"/>
      <c r="L33" s="45"/>
      <c r="M33" s="160">
        <f>ROUND((SUM(BF93:BF100)+SUM(BF118:BF124)), 2)*F33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9" t="s">
        <v>43</v>
      </c>
      <c r="H34" s="160">
        <f>(SUM(BG93:BG100)+SUM(BG118:BG124))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9" t="s">
        <v>43</v>
      </c>
      <c r="H35" s="160">
        <f>(SUM(BH93:BH100)+SUM(BH118:BH124))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9" t="s">
        <v>43</v>
      </c>
      <c r="H36" s="160">
        <f>(SUM(BI93:BI100)+SUM(BI118:BI124))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48</v>
      </c>
      <c r="E38" s="101"/>
      <c r="F38" s="101"/>
      <c r="G38" s="162" t="s">
        <v>49</v>
      </c>
      <c r="H38" s="163" t="s">
        <v>50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18</v>
      </c>
      <c r="D78" s="45"/>
      <c r="E78" s="45"/>
      <c r="F78" s="153" t="str">
        <f>F6</f>
        <v>Živičná úprava obecný úrad Petrovce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123</v>
      </c>
      <c r="D79" s="45"/>
      <c r="E79" s="45"/>
      <c r="F79" s="85" t="str">
        <f>F7</f>
        <v>1528e - Hájovňa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23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25</v>
      </c>
      <c r="L81" s="45"/>
      <c r="M81" s="88" t="str">
        <f>IF(O9="","",O9)</f>
        <v>21. 9. 2020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27</v>
      </c>
      <c r="D83" s="45"/>
      <c r="E83" s="45"/>
      <c r="F83" s="31" t="str">
        <f>E12</f>
        <v>Obec Petrovce</v>
      </c>
      <c r="G83" s="45"/>
      <c r="H83" s="45"/>
      <c r="I83" s="45"/>
      <c r="J83" s="45"/>
      <c r="K83" s="36" t="s">
        <v>33</v>
      </c>
      <c r="L83" s="45"/>
      <c r="M83" s="31" t="str">
        <f>E18</f>
        <v>Ing. Viera Bumberová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31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 xml:space="preserve"> 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127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128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N118</f>
        <v>0</v>
      </c>
      <c r="O88" s="172"/>
      <c r="P88" s="172"/>
      <c r="Q88" s="172"/>
      <c r="R88" s="46"/>
      <c r="T88" s="169"/>
      <c r="U88" s="169"/>
      <c r="AU88" s="20" t="s">
        <v>130</v>
      </c>
    </row>
    <row r="89" s="6" customFormat="1" ht="24.96" customHeight="1">
      <c r="B89" s="173"/>
      <c r="C89" s="174"/>
      <c r="D89" s="175" t="s">
        <v>131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N119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132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N120</f>
        <v>0</v>
      </c>
      <c r="O90" s="180"/>
      <c r="P90" s="180"/>
      <c r="Q90" s="180"/>
      <c r="R90" s="181"/>
      <c r="T90" s="182"/>
      <c r="U90" s="182"/>
    </row>
    <row r="91" s="7" customFormat="1" ht="19.92" customHeight="1">
      <c r="B91" s="179"/>
      <c r="C91" s="180"/>
      <c r="D91" s="134" t="s">
        <v>133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N123</f>
        <v>0</v>
      </c>
      <c r="O91" s="180"/>
      <c r="P91" s="180"/>
      <c r="Q91" s="180"/>
      <c r="R91" s="181"/>
      <c r="T91" s="182"/>
      <c r="U91" s="182"/>
    </row>
    <row r="92" s="1" customFormat="1" ht="21.84" customHeight="1">
      <c r="B92" s="44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6"/>
      <c r="T92" s="169"/>
      <c r="U92" s="169"/>
    </row>
    <row r="93" s="1" customFormat="1" ht="29.28" customHeight="1">
      <c r="B93" s="44"/>
      <c r="C93" s="171" t="s">
        <v>134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172">
        <f>ROUND(N94+N95+N96+N97+N98+N99,2)</f>
        <v>0</v>
      </c>
      <c r="O93" s="183"/>
      <c r="P93" s="183"/>
      <c r="Q93" s="183"/>
      <c r="R93" s="46"/>
      <c r="T93" s="184"/>
      <c r="U93" s="185" t="s">
        <v>41</v>
      </c>
    </row>
    <row r="94" s="1" customFormat="1" ht="18" customHeight="1">
      <c r="B94" s="44"/>
      <c r="C94" s="45"/>
      <c r="D94" s="141" t="s">
        <v>135</v>
      </c>
      <c r="E94" s="134"/>
      <c r="F94" s="134"/>
      <c r="G94" s="134"/>
      <c r="H94" s="134"/>
      <c r="I94" s="45"/>
      <c r="J94" s="45"/>
      <c r="K94" s="45"/>
      <c r="L94" s="45"/>
      <c r="M94" s="45"/>
      <c r="N94" s="135">
        <f>ROUND(N88*T94,2)</f>
        <v>0</v>
      </c>
      <c r="O94" s="136"/>
      <c r="P94" s="136"/>
      <c r="Q94" s="136"/>
      <c r="R94" s="46"/>
      <c r="S94" s="186"/>
      <c r="T94" s="187"/>
      <c r="U94" s="188" t="s">
        <v>44</v>
      </c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9" t="s">
        <v>136</v>
      </c>
      <c r="AZ94" s="186"/>
      <c r="BA94" s="186"/>
      <c r="BB94" s="186"/>
      <c r="BC94" s="186"/>
      <c r="BD94" s="186"/>
      <c r="BE94" s="190">
        <f>IF(U94="základná",N94,0)</f>
        <v>0</v>
      </c>
      <c r="BF94" s="190">
        <f>IF(U94="znížená",N94,0)</f>
        <v>0</v>
      </c>
      <c r="BG94" s="190">
        <f>IF(U94="zákl. prenesená",N94,0)</f>
        <v>0</v>
      </c>
      <c r="BH94" s="190">
        <f>IF(U94="zníž. prenesená",N94,0)</f>
        <v>0</v>
      </c>
      <c r="BI94" s="190">
        <f>IF(U94="nulová",N94,0)</f>
        <v>0</v>
      </c>
      <c r="BJ94" s="189" t="s">
        <v>137</v>
      </c>
      <c r="BK94" s="186"/>
      <c r="BL94" s="186"/>
      <c r="BM94" s="186"/>
    </row>
    <row r="95" s="1" customFormat="1" ht="18" customHeight="1">
      <c r="B95" s="44"/>
      <c r="C95" s="45"/>
      <c r="D95" s="141" t="s">
        <v>138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6"/>
      <c r="T95" s="187"/>
      <c r="U95" s="188" t="s">
        <v>44</v>
      </c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9" t="s">
        <v>136</v>
      </c>
      <c r="AZ95" s="186"/>
      <c r="BA95" s="186"/>
      <c r="BB95" s="186"/>
      <c r="BC95" s="186"/>
      <c r="BD95" s="186"/>
      <c r="BE95" s="190">
        <f>IF(U95="základná",N95,0)</f>
        <v>0</v>
      </c>
      <c r="BF95" s="190">
        <f>IF(U95="znížená",N95,0)</f>
        <v>0</v>
      </c>
      <c r="BG95" s="190">
        <f>IF(U95="zákl. prenesená",N95,0)</f>
        <v>0</v>
      </c>
      <c r="BH95" s="190">
        <f>IF(U95="zníž. prenesená",N95,0)</f>
        <v>0</v>
      </c>
      <c r="BI95" s="190">
        <f>IF(U95="nulová",N95,0)</f>
        <v>0</v>
      </c>
      <c r="BJ95" s="189" t="s">
        <v>137</v>
      </c>
      <c r="BK95" s="186"/>
      <c r="BL95" s="186"/>
      <c r="BM95" s="186"/>
    </row>
    <row r="96" s="1" customFormat="1" ht="18" customHeight="1">
      <c r="B96" s="44"/>
      <c r="C96" s="45"/>
      <c r="D96" s="141" t="s">
        <v>139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6"/>
      <c r="T96" s="187"/>
      <c r="U96" s="188" t="s">
        <v>44</v>
      </c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9" t="s">
        <v>136</v>
      </c>
      <c r="AZ96" s="186"/>
      <c r="BA96" s="186"/>
      <c r="BB96" s="186"/>
      <c r="BC96" s="186"/>
      <c r="BD96" s="186"/>
      <c r="BE96" s="190">
        <f>IF(U96="základná",N96,0)</f>
        <v>0</v>
      </c>
      <c r="BF96" s="190">
        <f>IF(U96="znížená",N96,0)</f>
        <v>0</v>
      </c>
      <c r="BG96" s="190">
        <f>IF(U96="zákl. prenesená",N96,0)</f>
        <v>0</v>
      </c>
      <c r="BH96" s="190">
        <f>IF(U96="zníž. prenesená",N96,0)</f>
        <v>0</v>
      </c>
      <c r="BI96" s="190">
        <f>IF(U96="nulová",N96,0)</f>
        <v>0</v>
      </c>
      <c r="BJ96" s="189" t="s">
        <v>137</v>
      </c>
      <c r="BK96" s="186"/>
      <c r="BL96" s="186"/>
      <c r="BM96" s="186"/>
    </row>
    <row r="97" s="1" customFormat="1" ht="18" customHeight="1">
      <c r="B97" s="44"/>
      <c r="C97" s="45"/>
      <c r="D97" s="141" t="s">
        <v>140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6"/>
      <c r="T97" s="187"/>
      <c r="U97" s="188" t="s">
        <v>44</v>
      </c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9" t="s">
        <v>136</v>
      </c>
      <c r="AZ97" s="186"/>
      <c r="BA97" s="186"/>
      <c r="BB97" s="186"/>
      <c r="BC97" s="186"/>
      <c r="BD97" s="186"/>
      <c r="BE97" s="190">
        <f>IF(U97="základná",N97,0)</f>
        <v>0</v>
      </c>
      <c r="BF97" s="190">
        <f>IF(U97="znížená",N97,0)</f>
        <v>0</v>
      </c>
      <c r="BG97" s="190">
        <f>IF(U97="zákl. prenesená",N97,0)</f>
        <v>0</v>
      </c>
      <c r="BH97" s="190">
        <f>IF(U97="zníž. prenesená",N97,0)</f>
        <v>0</v>
      </c>
      <c r="BI97" s="190">
        <f>IF(U97="nulová",N97,0)</f>
        <v>0</v>
      </c>
      <c r="BJ97" s="189" t="s">
        <v>137</v>
      </c>
      <c r="BK97" s="186"/>
      <c r="BL97" s="186"/>
      <c r="BM97" s="186"/>
    </row>
    <row r="98" s="1" customFormat="1" ht="18" customHeight="1">
      <c r="B98" s="44"/>
      <c r="C98" s="45"/>
      <c r="D98" s="141" t="s">
        <v>141</v>
      </c>
      <c r="E98" s="134"/>
      <c r="F98" s="134"/>
      <c r="G98" s="134"/>
      <c r="H98" s="134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6"/>
      <c r="T98" s="187"/>
      <c r="U98" s="188" t="s">
        <v>44</v>
      </c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9" t="s">
        <v>136</v>
      </c>
      <c r="AZ98" s="186"/>
      <c r="BA98" s="186"/>
      <c r="BB98" s="186"/>
      <c r="BC98" s="186"/>
      <c r="BD98" s="186"/>
      <c r="BE98" s="190">
        <f>IF(U98="základná",N98,0)</f>
        <v>0</v>
      </c>
      <c r="BF98" s="190">
        <f>IF(U98="znížená",N98,0)</f>
        <v>0</v>
      </c>
      <c r="BG98" s="190">
        <f>IF(U98="zákl. prenesená",N98,0)</f>
        <v>0</v>
      </c>
      <c r="BH98" s="190">
        <f>IF(U98="zníž. prenesená",N98,0)</f>
        <v>0</v>
      </c>
      <c r="BI98" s="190">
        <f>IF(U98="nulová",N98,0)</f>
        <v>0</v>
      </c>
      <c r="BJ98" s="189" t="s">
        <v>137</v>
      </c>
      <c r="BK98" s="186"/>
      <c r="BL98" s="186"/>
      <c r="BM98" s="186"/>
    </row>
    <row r="99" s="1" customFormat="1" ht="18" customHeight="1">
      <c r="B99" s="44"/>
      <c r="C99" s="45"/>
      <c r="D99" s="134" t="s">
        <v>142</v>
      </c>
      <c r="E99" s="45"/>
      <c r="F99" s="45"/>
      <c r="G99" s="45"/>
      <c r="H99" s="45"/>
      <c r="I99" s="45"/>
      <c r="J99" s="45"/>
      <c r="K99" s="45"/>
      <c r="L99" s="45"/>
      <c r="M99" s="45"/>
      <c r="N99" s="135">
        <f>ROUND(N88*T99,2)</f>
        <v>0</v>
      </c>
      <c r="O99" s="136"/>
      <c r="P99" s="136"/>
      <c r="Q99" s="136"/>
      <c r="R99" s="46"/>
      <c r="S99" s="186"/>
      <c r="T99" s="191"/>
      <c r="U99" s="192" t="s">
        <v>44</v>
      </c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9" t="s">
        <v>143</v>
      </c>
      <c r="AZ99" s="186"/>
      <c r="BA99" s="186"/>
      <c r="BB99" s="186"/>
      <c r="BC99" s="186"/>
      <c r="BD99" s="186"/>
      <c r="BE99" s="190">
        <f>IF(U99="základná",N99,0)</f>
        <v>0</v>
      </c>
      <c r="BF99" s="190">
        <f>IF(U99="znížená",N99,0)</f>
        <v>0</v>
      </c>
      <c r="BG99" s="190">
        <f>IF(U99="zákl. prenesená",N99,0)</f>
        <v>0</v>
      </c>
      <c r="BH99" s="190">
        <f>IF(U99="zníž. prenesená",N99,0)</f>
        <v>0</v>
      </c>
      <c r="BI99" s="190">
        <f>IF(U99="nulová",N99,0)</f>
        <v>0</v>
      </c>
      <c r="BJ99" s="189" t="s">
        <v>137</v>
      </c>
      <c r="BK99" s="186"/>
      <c r="BL99" s="186"/>
      <c r="BM99" s="186"/>
    </row>
    <row r="100" s="1" customForma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6"/>
      <c r="T100" s="169"/>
      <c r="U100" s="169"/>
    </row>
    <row r="101" s="1" customFormat="1" ht="29.28" customHeight="1">
      <c r="B101" s="44"/>
      <c r="C101" s="148" t="s">
        <v>116</v>
      </c>
      <c r="D101" s="149"/>
      <c r="E101" s="149"/>
      <c r="F101" s="149"/>
      <c r="G101" s="149"/>
      <c r="H101" s="149"/>
      <c r="I101" s="149"/>
      <c r="J101" s="149"/>
      <c r="K101" s="149"/>
      <c r="L101" s="150">
        <f>ROUND(SUM(N88+N93),2)</f>
        <v>0</v>
      </c>
      <c r="M101" s="150"/>
      <c r="N101" s="150"/>
      <c r="O101" s="150"/>
      <c r="P101" s="150"/>
      <c r="Q101" s="150"/>
      <c r="R101" s="46"/>
      <c r="T101" s="169"/>
      <c r="U101" s="169"/>
    </row>
    <row r="102" s="1" customFormat="1" ht="6.96" customHeight="1">
      <c r="B102" s="7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5"/>
      <c r="T102" s="169"/>
      <c r="U102" s="169"/>
    </row>
    <row r="106" s="1" customFormat="1" ht="6.96" customHeight="1">
      <c r="B106" s="76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8"/>
    </row>
    <row r="107" s="1" customFormat="1" ht="36.96" customHeight="1">
      <c r="B107" s="44"/>
      <c r="C107" s="25" t="s">
        <v>144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6.96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</row>
    <row r="109" s="1" customFormat="1" ht="30" customHeight="1">
      <c r="B109" s="44"/>
      <c r="C109" s="36" t="s">
        <v>18</v>
      </c>
      <c r="D109" s="45"/>
      <c r="E109" s="45"/>
      <c r="F109" s="153" t="str">
        <f>F6</f>
        <v>Živičná úprava obecný úrad Petrovce</v>
      </c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45"/>
      <c r="R109" s="46"/>
    </row>
    <row r="110" s="1" customFormat="1" ht="36.96" customHeight="1">
      <c r="B110" s="44"/>
      <c r="C110" s="83" t="s">
        <v>123</v>
      </c>
      <c r="D110" s="45"/>
      <c r="E110" s="45"/>
      <c r="F110" s="85" t="str">
        <f>F7</f>
        <v>1528e - Hájovňa</v>
      </c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6.96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="1" customFormat="1" ht="18" customHeight="1">
      <c r="B112" s="44"/>
      <c r="C112" s="36" t="s">
        <v>23</v>
      </c>
      <c r="D112" s="45"/>
      <c r="E112" s="45"/>
      <c r="F112" s="31" t="str">
        <f>F9</f>
        <v xml:space="preserve"> </v>
      </c>
      <c r="G112" s="45"/>
      <c r="H112" s="45"/>
      <c r="I112" s="45"/>
      <c r="J112" s="45"/>
      <c r="K112" s="36" t="s">
        <v>25</v>
      </c>
      <c r="L112" s="45"/>
      <c r="M112" s="88" t="str">
        <f>IF(O9="","",O9)</f>
        <v>21. 9. 2020</v>
      </c>
      <c r="N112" s="88"/>
      <c r="O112" s="88"/>
      <c r="P112" s="88"/>
      <c r="Q112" s="45"/>
      <c r="R112" s="46"/>
    </row>
    <row r="113" s="1" customFormat="1" ht="6.96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>
      <c r="B114" s="44"/>
      <c r="C114" s="36" t="s">
        <v>27</v>
      </c>
      <c r="D114" s="45"/>
      <c r="E114" s="45"/>
      <c r="F114" s="31" t="str">
        <f>E12</f>
        <v>Obec Petrovce</v>
      </c>
      <c r="G114" s="45"/>
      <c r="H114" s="45"/>
      <c r="I114" s="45"/>
      <c r="J114" s="45"/>
      <c r="K114" s="36" t="s">
        <v>33</v>
      </c>
      <c r="L114" s="45"/>
      <c r="M114" s="31" t="str">
        <f>E18</f>
        <v>Ing. Viera Bumberová</v>
      </c>
      <c r="N114" s="31"/>
      <c r="O114" s="31"/>
      <c r="P114" s="31"/>
      <c r="Q114" s="31"/>
      <c r="R114" s="46"/>
    </row>
    <row r="115" s="1" customFormat="1" ht="14.4" customHeight="1">
      <c r="B115" s="44"/>
      <c r="C115" s="36" t="s">
        <v>31</v>
      </c>
      <c r="D115" s="45"/>
      <c r="E115" s="45"/>
      <c r="F115" s="31" t="str">
        <f>IF(E15="","",E15)</f>
        <v>Vyplň údaj</v>
      </c>
      <c r="G115" s="45"/>
      <c r="H115" s="45"/>
      <c r="I115" s="45"/>
      <c r="J115" s="45"/>
      <c r="K115" s="36" t="s">
        <v>36</v>
      </c>
      <c r="L115" s="45"/>
      <c r="M115" s="31" t="str">
        <f>E21</f>
        <v xml:space="preserve"> </v>
      </c>
      <c r="N115" s="31"/>
      <c r="O115" s="31"/>
      <c r="P115" s="31"/>
      <c r="Q115" s="31"/>
      <c r="R115" s="46"/>
    </row>
    <row r="116" s="1" customFormat="1" ht="10.32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8" customFormat="1" ht="29.28" customHeight="1">
      <c r="B117" s="193"/>
      <c r="C117" s="194" t="s">
        <v>145</v>
      </c>
      <c r="D117" s="195" t="s">
        <v>146</v>
      </c>
      <c r="E117" s="195" t="s">
        <v>59</v>
      </c>
      <c r="F117" s="195" t="s">
        <v>147</v>
      </c>
      <c r="G117" s="195"/>
      <c r="H117" s="195"/>
      <c r="I117" s="195"/>
      <c r="J117" s="195" t="s">
        <v>148</v>
      </c>
      <c r="K117" s="195" t="s">
        <v>149</v>
      </c>
      <c r="L117" s="195" t="s">
        <v>150</v>
      </c>
      <c r="M117" s="195"/>
      <c r="N117" s="195" t="s">
        <v>128</v>
      </c>
      <c r="O117" s="195"/>
      <c r="P117" s="195"/>
      <c r="Q117" s="196"/>
      <c r="R117" s="197"/>
      <c r="T117" s="104" t="s">
        <v>151</v>
      </c>
      <c r="U117" s="105" t="s">
        <v>41</v>
      </c>
      <c r="V117" s="105" t="s">
        <v>152</v>
      </c>
      <c r="W117" s="105" t="s">
        <v>153</v>
      </c>
      <c r="X117" s="105" t="s">
        <v>154</v>
      </c>
      <c r="Y117" s="105" t="s">
        <v>155</v>
      </c>
      <c r="Z117" s="105" t="s">
        <v>156</v>
      </c>
      <c r="AA117" s="106" t="s">
        <v>157</v>
      </c>
    </row>
    <row r="118" s="1" customFormat="1" ht="29.28" customHeight="1">
      <c r="B118" s="44"/>
      <c r="C118" s="108" t="s">
        <v>125</v>
      </c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198">
        <f>BK118</f>
        <v>0</v>
      </c>
      <c r="O118" s="199"/>
      <c r="P118" s="199"/>
      <c r="Q118" s="199"/>
      <c r="R118" s="46"/>
      <c r="T118" s="107"/>
      <c r="U118" s="65"/>
      <c r="V118" s="65"/>
      <c r="W118" s="200">
        <f>W119+W125</f>
        <v>0</v>
      </c>
      <c r="X118" s="65"/>
      <c r="Y118" s="200">
        <f>Y119+Y125</f>
        <v>9.376850000000001</v>
      </c>
      <c r="Z118" s="65"/>
      <c r="AA118" s="201">
        <f>AA119+AA125</f>
        <v>0</v>
      </c>
      <c r="AT118" s="20" t="s">
        <v>76</v>
      </c>
      <c r="AU118" s="20" t="s">
        <v>130</v>
      </c>
      <c r="BK118" s="202">
        <f>BK119+BK125</f>
        <v>0</v>
      </c>
    </row>
    <row r="119" s="9" customFormat="1" ht="37.44001" customHeight="1">
      <c r="B119" s="203"/>
      <c r="C119" s="204"/>
      <c r="D119" s="205" t="s">
        <v>131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6">
        <f>BK119</f>
        <v>0</v>
      </c>
      <c r="O119" s="176"/>
      <c r="P119" s="176"/>
      <c r="Q119" s="176"/>
      <c r="R119" s="207"/>
      <c r="T119" s="208"/>
      <c r="U119" s="204"/>
      <c r="V119" s="204"/>
      <c r="W119" s="209">
        <f>W120+W123</f>
        <v>0</v>
      </c>
      <c r="X119" s="204"/>
      <c r="Y119" s="209">
        <f>Y120+Y123</f>
        <v>9.376850000000001</v>
      </c>
      <c r="Z119" s="204"/>
      <c r="AA119" s="210">
        <f>AA120+AA123</f>
        <v>0</v>
      </c>
      <c r="AR119" s="211" t="s">
        <v>85</v>
      </c>
      <c r="AT119" s="212" t="s">
        <v>76</v>
      </c>
      <c r="AU119" s="212" t="s">
        <v>77</v>
      </c>
      <c r="AY119" s="211" t="s">
        <v>158</v>
      </c>
      <c r="BK119" s="213">
        <f>BK120+BK123</f>
        <v>0</v>
      </c>
    </row>
    <row r="120" s="9" customFormat="1" ht="19.92" customHeight="1">
      <c r="B120" s="203"/>
      <c r="C120" s="204"/>
      <c r="D120" s="214" t="s">
        <v>132</v>
      </c>
      <c r="E120" s="214"/>
      <c r="F120" s="214"/>
      <c r="G120" s="214"/>
      <c r="H120" s="214"/>
      <c r="I120" s="214"/>
      <c r="J120" s="214"/>
      <c r="K120" s="214"/>
      <c r="L120" s="214"/>
      <c r="M120" s="214"/>
      <c r="N120" s="215">
        <f>BK120</f>
        <v>0</v>
      </c>
      <c r="O120" s="216"/>
      <c r="P120" s="216"/>
      <c r="Q120" s="216"/>
      <c r="R120" s="207"/>
      <c r="T120" s="208"/>
      <c r="U120" s="204"/>
      <c r="V120" s="204"/>
      <c r="W120" s="209">
        <f>SUM(W121:W122)</f>
        <v>0</v>
      </c>
      <c r="X120" s="204"/>
      <c r="Y120" s="209">
        <f>SUM(Y121:Y122)</f>
        <v>9.376850000000001</v>
      </c>
      <c r="Z120" s="204"/>
      <c r="AA120" s="210">
        <f>SUM(AA121:AA122)</f>
        <v>0</v>
      </c>
      <c r="AR120" s="211" t="s">
        <v>85</v>
      </c>
      <c r="AT120" s="212" t="s">
        <v>76</v>
      </c>
      <c r="AU120" s="212" t="s">
        <v>85</v>
      </c>
      <c r="AY120" s="211" t="s">
        <v>158</v>
      </c>
      <c r="BK120" s="213">
        <f>SUM(BK121:BK122)</f>
        <v>0</v>
      </c>
    </row>
    <row r="121" s="1" customFormat="1" ht="38.25" customHeight="1">
      <c r="B121" s="44"/>
      <c r="C121" s="217" t="s">
        <v>137</v>
      </c>
      <c r="D121" s="217" t="s">
        <v>159</v>
      </c>
      <c r="E121" s="218" t="s">
        <v>160</v>
      </c>
      <c r="F121" s="219" t="s">
        <v>161</v>
      </c>
      <c r="G121" s="219"/>
      <c r="H121" s="219"/>
      <c r="I121" s="219"/>
      <c r="J121" s="220" t="s">
        <v>162</v>
      </c>
      <c r="K121" s="221">
        <v>4</v>
      </c>
      <c r="L121" s="222">
        <v>0</v>
      </c>
      <c r="M121" s="223"/>
      <c r="N121" s="224">
        <f>ROUND(L121*K121,2)</f>
        <v>0</v>
      </c>
      <c r="O121" s="224"/>
      <c r="P121" s="224"/>
      <c r="Q121" s="224"/>
      <c r="R121" s="46"/>
      <c r="T121" s="225" t="s">
        <v>21</v>
      </c>
      <c r="U121" s="54" t="s">
        <v>44</v>
      </c>
      <c r="V121" s="45"/>
      <c r="W121" s="226">
        <f>V121*K121</f>
        <v>0</v>
      </c>
      <c r="X121" s="226">
        <v>0.15620000000000001</v>
      </c>
      <c r="Y121" s="226">
        <f>X121*K121</f>
        <v>0.62480000000000002</v>
      </c>
      <c r="Z121" s="226">
        <v>0</v>
      </c>
      <c r="AA121" s="227">
        <f>Z121*K121</f>
        <v>0</v>
      </c>
      <c r="AR121" s="20" t="s">
        <v>163</v>
      </c>
      <c r="AT121" s="20" t="s">
        <v>159</v>
      </c>
      <c r="AU121" s="20" t="s">
        <v>137</v>
      </c>
      <c r="AY121" s="20" t="s">
        <v>158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137</v>
      </c>
      <c r="BK121" s="140">
        <f>ROUND(L121*K121,2)</f>
        <v>0</v>
      </c>
      <c r="BL121" s="20" t="s">
        <v>163</v>
      </c>
      <c r="BM121" s="20" t="s">
        <v>164</v>
      </c>
    </row>
    <row r="122" s="1" customFormat="1" ht="38.25" customHeight="1">
      <c r="B122" s="44"/>
      <c r="C122" s="217" t="s">
        <v>85</v>
      </c>
      <c r="D122" s="217" t="s">
        <v>159</v>
      </c>
      <c r="E122" s="218" t="s">
        <v>165</v>
      </c>
      <c r="F122" s="219" t="s">
        <v>166</v>
      </c>
      <c r="G122" s="219"/>
      <c r="H122" s="219"/>
      <c r="I122" s="219"/>
      <c r="J122" s="220" t="s">
        <v>167</v>
      </c>
      <c r="K122" s="221">
        <v>67.5</v>
      </c>
      <c r="L122" s="222">
        <v>0</v>
      </c>
      <c r="M122" s="223"/>
      <c r="N122" s="224">
        <f>ROUND(L122*K122,2)</f>
        <v>0</v>
      </c>
      <c r="O122" s="224"/>
      <c r="P122" s="224"/>
      <c r="Q122" s="224"/>
      <c r="R122" s="46"/>
      <c r="T122" s="225" t="s">
        <v>21</v>
      </c>
      <c r="U122" s="54" t="s">
        <v>44</v>
      </c>
      <c r="V122" s="45"/>
      <c r="W122" s="226">
        <f>V122*K122</f>
        <v>0</v>
      </c>
      <c r="X122" s="226">
        <v>0.12966</v>
      </c>
      <c r="Y122" s="226">
        <f>X122*K122</f>
        <v>8.7520500000000006</v>
      </c>
      <c r="Z122" s="226">
        <v>0</v>
      </c>
      <c r="AA122" s="227">
        <f>Z122*K122</f>
        <v>0</v>
      </c>
      <c r="AR122" s="20" t="s">
        <v>163</v>
      </c>
      <c r="AT122" s="20" t="s">
        <v>159</v>
      </c>
      <c r="AU122" s="20" t="s">
        <v>137</v>
      </c>
      <c r="AY122" s="20" t="s">
        <v>158</v>
      </c>
      <c r="BE122" s="140">
        <f>IF(U122="základná",N122,0)</f>
        <v>0</v>
      </c>
      <c r="BF122" s="140">
        <f>IF(U122="znížená",N122,0)</f>
        <v>0</v>
      </c>
      <c r="BG122" s="140">
        <f>IF(U122="zákl. prenesená",N122,0)</f>
        <v>0</v>
      </c>
      <c r="BH122" s="140">
        <f>IF(U122="zníž. prenesená",N122,0)</f>
        <v>0</v>
      </c>
      <c r="BI122" s="140">
        <f>IF(U122="nulová",N122,0)</f>
        <v>0</v>
      </c>
      <c r="BJ122" s="20" t="s">
        <v>137</v>
      </c>
      <c r="BK122" s="140">
        <f>ROUND(L122*K122,2)</f>
        <v>0</v>
      </c>
      <c r="BL122" s="20" t="s">
        <v>163</v>
      </c>
      <c r="BM122" s="20" t="s">
        <v>168</v>
      </c>
    </row>
    <row r="123" s="9" customFormat="1" ht="29.88" customHeight="1">
      <c r="B123" s="203"/>
      <c r="C123" s="204"/>
      <c r="D123" s="214" t="s">
        <v>133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28">
        <f>BK123</f>
        <v>0</v>
      </c>
      <c r="O123" s="229"/>
      <c r="P123" s="229"/>
      <c r="Q123" s="229"/>
      <c r="R123" s="207"/>
      <c r="T123" s="208"/>
      <c r="U123" s="204"/>
      <c r="V123" s="204"/>
      <c r="W123" s="209">
        <f>W124</f>
        <v>0</v>
      </c>
      <c r="X123" s="204"/>
      <c r="Y123" s="209">
        <f>Y124</f>
        <v>0</v>
      </c>
      <c r="Z123" s="204"/>
      <c r="AA123" s="210">
        <f>AA124</f>
        <v>0</v>
      </c>
      <c r="AR123" s="211" t="s">
        <v>85</v>
      </c>
      <c r="AT123" s="212" t="s">
        <v>76</v>
      </c>
      <c r="AU123" s="212" t="s">
        <v>85</v>
      </c>
      <c r="AY123" s="211" t="s">
        <v>158</v>
      </c>
      <c r="BK123" s="213">
        <f>BK124</f>
        <v>0</v>
      </c>
    </row>
    <row r="124" s="1" customFormat="1" ht="25.5" customHeight="1">
      <c r="B124" s="44"/>
      <c r="C124" s="217" t="s">
        <v>169</v>
      </c>
      <c r="D124" s="217" t="s">
        <v>159</v>
      </c>
      <c r="E124" s="218" t="s">
        <v>170</v>
      </c>
      <c r="F124" s="219" t="s">
        <v>171</v>
      </c>
      <c r="G124" s="219"/>
      <c r="H124" s="219"/>
      <c r="I124" s="219"/>
      <c r="J124" s="220" t="s">
        <v>172</v>
      </c>
      <c r="K124" s="221">
        <v>6</v>
      </c>
      <c r="L124" s="222">
        <v>0</v>
      </c>
      <c r="M124" s="223"/>
      <c r="N124" s="224">
        <f>ROUND(L124*K124,2)</f>
        <v>0</v>
      </c>
      <c r="O124" s="224"/>
      <c r="P124" s="224"/>
      <c r="Q124" s="224"/>
      <c r="R124" s="46"/>
      <c r="T124" s="225" t="s">
        <v>21</v>
      </c>
      <c r="U124" s="54" t="s">
        <v>44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163</v>
      </c>
      <c r="AT124" s="20" t="s">
        <v>159</v>
      </c>
      <c r="AU124" s="20" t="s">
        <v>137</v>
      </c>
      <c r="AY124" s="20" t="s">
        <v>158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137</v>
      </c>
      <c r="BK124" s="140">
        <f>ROUND(L124*K124,2)</f>
        <v>0</v>
      </c>
      <c r="BL124" s="20" t="s">
        <v>163</v>
      </c>
      <c r="BM124" s="20" t="s">
        <v>178</v>
      </c>
    </row>
    <row r="125" s="1" customFormat="1" ht="49.92" customHeight="1">
      <c r="B125" s="44"/>
      <c r="C125" s="45"/>
      <c r="D125" s="205" t="s">
        <v>174</v>
      </c>
      <c r="E125" s="45"/>
      <c r="F125" s="45"/>
      <c r="G125" s="45"/>
      <c r="H125" s="45"/>
      <c r="I125" s="45"/>
      <c r="J125" s="45"/>
      <c r="K125" s="45"/>
      <c r="L125" s="45"/>
      <c r="M125" s="45"/>
      <c r="N125" s="230">
        <f>BK125</f>
        <v>0</v>
      </c>
      <c r="O125" s="231"/>
      <c r="P125" s="231"/>
      <c r="Q125" s="231"/>
      <c r="R125" s="46"/>
      <c r="T125" s="191"/>
      <c r="U125" s="70"/>
      <c r="V125" s="70"/>
      <c r="W125" s="70"/>
      <c r="X125" s="70"/>
      <c r="Y125" s="70"/>
      <c r="Z125" s="70"/>
      <c r="AA125" s="72"/>
      <c r="AT125" s="20" t="s">
        <v>76</v>
      </c>
      <c r="AU125" s="20" t="s">
        <v>77</v>
      </c>
      <c r="AY125" s="20" t="s">
        <v>175</v>
      </c>
      <c r="BK125" s="140">
        <v>0</v>
      </c>
    </row>
    <row r="126" s="1" customFormat="1" ht="6.96" customHeight="1">
      <c r="B126" s="73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5"/>
    </row>
  </sheetData>
  <sheetProtection sheet="1" formatColumns="0" formatRows="0" objects="1" scenarios="1" spinCount="10" saltValue="o4ExErPGbfYtZmQ0sJNEyDZR0DLa6zwSKet/YQ637Ew03Y+SrpCwj07F454mD+c3WtjEBLiz27xC+PBq/gzyNg==" hashValue="a/D17kW82dHYgXPbsw6Ain2U4ZtZi03K/GmPwO/UFN+ucaQZpDxVWA+yVitDypvOqEx69BGmYZHEs+yjnQnS/w==" algorithmName="SHA-512" password="CC35"/>
  <mergeCells count="79">
    <mergeCell ref="D95:H95"/>
    <mergeCell ref="D94:H94"/>
    <mergeCell ref="D96:H96"/>
    <mergeCell ref="D97:H97"/>
    <mergeCell ref="D98:H98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F124:I124"/>
    <mergeCell ref="F117:I117"/>
    <mergeCell ref="F121:I121"/>
    <mergeCell ref="L121:M121"/>
    <mergeCell ref="N121:Q121"/>
    <mergeCell ref="F122:I122"/>
    <mergeCell ref="L122:M122"/>
    <mergeCell ref="N122:Q122"/>
    <mergeCell ref="L124:M124"/>
    <mergeCell ref="N124:Q124"/>
    <mergeCell ref="N118:Q118"/>
    <mergeCell ref="N119:Q119"/>
    <mergeCell ref="N120:Q120"/>
    <mergeCell ref="N123:Q123"/>
    <mergeCell ref="N125:Q125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3:Q93"/>
    <mergeCell ref="N97:Q97"/>
    <mergeCell ref="N94:Q94"/>
    <mergeCell ref="N95:Q95"/>
    <mergeCell ref="N96:Q96"/>
    <mergeCell ref="N98:Q98"/>
    <mergeCell ref="N99:Q99"/>
    <mergeCell ref="L101:Q101"/>
    <mergeCell ref="C107:Q107"/>
    <mergeCell ref="F109:P109"/>
    <mergeCell ref="F110:P110"/>
    <mergeCell ref="M112:P112"/>
    <mergeCell ref="M114:Q114"/>
    <mergeCell ref="M115:Q115"/>
    <mergeCell ref="L117:M117"/>
    <mergeCell ref="N117:Q117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</mergeCell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117</v>
      </c>
      <c r="G1" s="13"/>
      <c r="H1" s="152" t="s">
        <v>118</v>
      </c>
      <c r="I1" s="152"/>
      <c r="J1" s="152"/>
      <c r="K1" s="152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101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18</v>
      </c>
      <c r="E6" s="29"/>
      <c r="F6" s="153" t="str">
        <f>'Rekapitulácia stavby'!K6</f>
        <v>Živičná úprava obecný úrad Petrovce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123</v>
      </c>
      <c r="E7" s="45"/>
      <c r="F7" s="34" t="s">
        <v>181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20</v>
      </c>
      <c r="E8" s="45"/>
      <c r="F8" s="31" t="s">
        <v>21</v>
      </c>
      <c r="G8" s="45"/>
      <c r="H8" s="45"/>
      <c r="I8" s="45"/>
      <c r="J8" s="45"/>
      <c r="K8" s="45"/>
      <c r="L8" s="45"/>
      <c r="M8" s="36" t="s">
        <v>22</v>
      </c>
      <c r="N8" s="45"/>
      <c r="O8" s="31" t="s">
        <v>21</v>
      </c>
      <c r="P8" s="45"/>
      <c r="Q8" s="45"/>
      <c r="R8" s="46"/>
    </row>
    <row r="9" s="1" customFormat="1" ht="14.4" customHeight="1">
      <c r="B9" s="44"/>
      <c r="C9" s="45"/>
      <c r="D9" s="36" t="s">
        <v>23</v>
      </c>
      <c r="E9" s="45"/>
      <c r="F9" s="31" t="s">
        <v>24</v>
      </c>
      <c r="G9" s="45"/>
      <c r="H9" s="45"/>
      <c r="I9" s="45"/>
      <c r="J9" s="45"/>
      <c r="K9" s="45"/>
      <c r="L9" s="45"/>
      <c r="M9" s="36" t="s">
        <v>25</v>
      </c>
      <c r="N9" s="45"/>
      <c r="O9" s="154" t="str">
        <f>'Rekapitulácia stavby'!AN8</f>
        <v>21. 9. 2020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27</v>
      </c>
      <c r="E11" s="45"/>
      <c r="F11" s="45"/>
      <c r="G11" s="45"/>
      <c r="H11" s="45"/>
      <c r="I11" s="45"/>
      <c r="J11" s="45"/>
      <c r="K11" s="45"/>
      <c r="L11" s="45"/>
      <c r="M11" s="36" t="s">
        <v>28</v>
      </c>
      <c r="N11" s="45"/>
      <c r="O11" s="31" t="s">
        <v>21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29</v>
      </c>
      <c r="F12" s="45"/>
      <c r="G12" s="45"/>
      <c r="H12" s="45"/>
      <c r="I12" s="45"/>
      <c r="J12" s="45"/>
      <c r="K12" s="45"/>
      <c r="L12" s="45"/>
      <c r="M12" s="36" t="s">
        <v>30</v>
      </c>
      <c r="N12" s="45"/>
      <c r="O12" s="31" t="s">
        <v>21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31</v>
      </c>
      <c r="E14" s="45"/>
      <c r="F14" s="45"/>
      <c r="G14" s="45"/>
      <c r="H14" s="45"/>
      <c r="I14" s="45"/>
      <c r="J14" s="45"/>
      <c r="K14" s="45"/>
      <c r="L14" s="45"/>
      <c r="M14" s="36" t="s">
        <v>28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30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33</v>
      </c>
      <c r="E17" s="45"/>
      <c r="F17" s="45"/>
      <c r="G17" s="45"/>
      <c r="H17" s="45"/>
      <c r="I17" s="45"/>
      <c r="J17" s="45"/>
      <c r="K17" s="45"/>
      <c r="L17" s="45"/>
      <c r="M17" s="36" t="s">
        <v>28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Ing. Viera Bumberová</v>
      </c>
      <c r="F18" s="45"/>
      <c r="G18" s="45"/>
      <c r="H18" s="45"/>
      <c r="I18" s="45"/>
      <c r="J18" s="45"/>
      <c r="K18" s="45"/>
      <c r="L18" s="45"/>
      <c r="M18" s="36" t="s">
        <v>30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28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 xml:space="preserve"> </v>
      </c>
      <c r="F21" s="45"/>
      <c r="G21" s="45"/>
      <c r="H21" s="45"/>
      <c r="I21" s="45"/>
      <c r="J21" s="45"/>
      <c r="K21" s="45"/>
      <c r="L21" s="45"/>
      <c r="M21" s="36" t="s">
        <v>30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21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125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111</v>
      </c>
      <c r="E28" s="45"/>
      <c r="F28" s="45"/>
      <c r="G28" s="45"/>
      <c r="H28" s="45"/>
      <c r="I28" s="45"/>
      <c r="J28" s="45"/>
      <c r="K28" s="45"/>
      <c r="L28" s="45"/>
      <c r="M28" s="43">
        <f>N92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40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9" t="s">
        <v>43</v>
      </c>
      <c r="H32" s="160">
        <f>(SUM(BE92:BE99)+SUM(BE117:BE121))</f>
        <v>0</v>
      </c>
      <c r="I32" s="45"/>
      <c r="J32" s="45"/>
      <c r="K32" s="45"/>
      <c r="L32" s="45"/>
      <c r="M32" s="160">
        <f>ROUND((SUM(BE92:BE99)+SUM(BE117:BE121)), 2)*F32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9" t="s">
        <v>43</v>
      </c>
      <c r="H33" s="160">
        <f>(SUM(BF92:BF99)+SUM(BF117:BF121))</f>
        <v>0</v>
      </c>
      <c r="I33" s="45"/>
      <c r="J33" s="45"/>
      <c r="K33" s="45"/>
      <c r="L33" s="45"/>
      <c r="M33" s="160">
        <f>ROUND((SUM(BF92:BF99)+SUM(BF117:BF121)), 2)*F33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9" t="s">
        <v>43</v>
      </c>
      <c r="H34" s="160">
        <f>(SUM(BG92:BG99)+SUM(BG117:BG121))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9" t="s">
        <v>43</v>
      </c>
      <c r="H35" s="160">
        <f>(SUM(BH92:BH99)+SUM(BH117:BH121))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9" t="s">
        <v>43</v>
      </c>
      <c r="H36" s="160">
        <f>(SUM(BI92:BI99)+SUM(BI117:BI121))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48</v>
      </c>
      <c r="E38" s="101"/>
      <c r="F38" s="101"/>
      <c r="G38" s="162" t="s">
        <v>49</v>
      </c>
      <c r="H38" s="163" t="s">
        <v>50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18</v>
      </c>
      <c r="D78" s="45"/>
      <c r="E78" s="45"/>
      <c r="F78" s="153" t="str">
        <f>F6</f>
        <v>Živičná úprava obecný úrad Petrovce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123</v>
      </c>
      <c r="D79" s="45"/>
      <c r="E79" s="45"/>
      <c r="F79" s="85" t="str">
        <f>F7</f>
        <v>1528g - Číslo domu 119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23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25</v>
      </c>
      <c r="L81" s="45"/>
      <c r="M81" s="88" t="str">
        <f>IF(O9="","",O9)</f>
        <v>21. 9. 2020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27</v>
      </c>
      <c r="D83" s="45"/>
      <c r="E83" s="45"/>
      <c r="F83" s="31" t="str">
        <f>E12</f>
        <v>Obec Petrovce</v>
      </c>
      <c r="G83" s="45"/>
      <c r="H83" s="45"/>
      <c r="I83" s="45"/>
      <c r="J83" s="45"/>
      <c r="K83" s="36" t="s">
        <v>33</v>
      </c>
      <c r="L83" s="45"/>
      <c r="M83" s="31" t="str">
        <f>E18</f>
        <v>Ing. Viera Bumberová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31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 xml:space="preserve"> 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127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128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N117</f>
        <v>0</v>
      </c>
      <c r="O88" s="172"/>
      <c r="P88" s="172"/>
      <c r="Q88" s="172"/>
      <c r="R88" s="46"/>
      <c r="T88" s="169"/>
      <c r="U88" s="169"/>
      <c r="AU88" s="20" t="s">
        <v>130</v>
      </c>
    </row>
    <row r="89" s="6" customFormat="1" ht="24.96" customHeight="1">
      <c r="B89" s="173"/>
      <c r="C89" s="174"/>
      <c r="D89" s="175" t="s">
        <v>131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N118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132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N119</f>
        <v>0</v>
      </c>
      <c r="O90" s="180"/>
      <c r="P90" s="180"/>
      <c r="Q90" s="180"/>
      <c r="R90" s="181"/>
      <c r="T90" s="182"/>
      <c r="U90" s="182"/>
    </row>
    <row r="91" s="1" customFormat="1" ht="21.84" customHeight="1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6"/>
      <c r="T91" s="169"/>
      <c r="U91" s="169"/>
    </row>
    <row r="92" s="1" customFormat="1" ht="29.28" customHeight="1">
      <c r="B92" s="44"/>
      <c r="C92" s="171" t="s">
        <v>134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172">
        <f>ROUND(N93+N94+N95+N96+N97+N98,2)</f>
        <v>0</v>
      </c>
      <c r="O92" s="183"/>
      <c r="P92" s="183"/>
      <c r="Q92" s="183"/>
      <c r="R92" s="46"/>
      <c r="T92" s="184"/>
      <c r="U92" s="185" t="s">
        <v>41</v>
      </c>
    </row>
    <row r="93" s="1" customFormat="1" ht="18" customHeight="1">
      <c r="B93" s="44"/>
      <c r="C93" s="45"/>
      <c r="D93" s="141" t="s">
        <v>135</v>
      </c>
      <c r="E93" s="134"/>
      <c r="F93" s="134"/>
      <c r="G93" s="134"/>
      <c r="H93" s="134"/>
      <c r="I93" s="45"/>
      <c r="J93" s="45"/>
      <c r="K93" s="45"/>
      <c r="L93" s="45"/>
      <c r="M93" s="45"/>
      <c r="N93" s="135">
        <f>ROUND(N88*T93,2)</f>
        <v>0</v>
      </c>
      <c r="O93" s="136"/>
      <c r="P93" s="136"/>
      <c r="Q93" s="136"/>
      <c r="R93" s="46"/>
      <c r="S93" s="186"/>
      <c r="T93" s="187"/>
      <c r="U93" s="188" t="s">
        <v>44</v>
      </c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6"/>
      <c r="AX93" s="186"/>
      <c r="AY93" s="189" t="s">
        <v>136</v>
      </c>
      <c r="AZ93" s="186"/>
      <c r="BA93" s="186"/>
      <c r="BB93" s="186"/>
      <c r="BC93" s="186"/>
      <c r="BD93" s="186"/>
      <c r="BE93" s="190">
        <f>IF(U93="základná",N93,0)</f>
        <v>0</v>
      </c>
      <c r="BF93" s="190">
        <f>IF(U93="znížená",N93,0)</f>
        <v>0</v>
      </c>
      <c r="BG93" s="190">
        <f>IF(U93="zákl. prenesená",N93,0)</f>
        <v>0</v>
      </c>
      <c r="BH93" s="190">
        <f>IF(U93="zníž. prenesená",N93,0)</f>
        <v>0</v>
      </c>
      <c r="BI93" s="190">
        <f>IF(U93="nulová",N93,0)</f>
        <v>0</v>
      </c>
      <c r="BJ93" s="189" t="s">
        <v>137</v>
      </c>
      <c r="BK93" s="186"/>
      <c r="BL93" s="186"/>
      <c r="BM93" s="186"/>
    </row>
    <row r="94" s="1" customFormat="1" ht="18" customHeight="1">
      <c r="B94" s="44"/>
      <c r="C94" s="45"/>
      <c r="D94" s="141" t="s">
        <v>138</v>
      </c>
      <c r="E94" s="134"/>
      <c r="F94" s="134"/>
      <c r="G94" s="134"/>
      <c r="H94" s="134"/>
      <c r="I94" s="45"/>
      <c r="J94" s="45"/>
      <c r="K94" s="45"/>
      <c r="L94" s="45"/>
      <c r="M94" s="45"/>
      <c r="N94" s="135">
        <f>ROUND(N88*T94,2)</f>
        <v>0</v>
      </c>
      <c r="O94" s="136"/>
      <c r="P94" s="136"/>
      <c r="Q94" s="136"/>
      <c r="R94" s="46"/>
      <c r="S94" s="186"/>
      <c r="T94" s="187"/>
      <c r="U94" s="188" t="s">
        <v>44</v>
      </c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9" t="s">
        <v>136</v>
      </c>
      <c r="AZ94" s="186"/>
      <c r="BA94" s="186"/>
      <c r="BB94" s="186"/>
      <c r="BC94" s="186"/>
      <c r="BD94" s="186"/>
      <c r="BE94" s="190">
        <f>IF(U94="základná",N94,0)</f>
        <v>0</v>
      </c>
      <c r="BF94" s="190">
        <f>IF(U94="znížená",N94,0)</f>
        <v>0</v>
      </c>
      <c r="BG94" s="190">
        <f>IF(U94="zákl. prenesená",N94,0)</f>
        <v>0</v>
      </c>
      <c r="BH94" s="190">
        <f>IF(U94="zníž. prenesená",N94,0)</f>
        <v>0</v>
      </c>
      <c r="BI94" s="190">
        <f>IF(U94="nulová",N94,0)</f>
        <v>0</v>
      </c>
      <c r="BJ94" s="189" t="s">
        <v>137</v>
      </c>
      <c r="BK94" s="186"/>
      <c r="BL94" s="186"/>
      <c r="BM94" s="186"/>
    </row>
    <row r="95" s="1" customFormat="1" ht="18" customHeight="1">
      <c r="B95" s="44"/>
      <c r="C95" s="45"/>
      <c r="D95" s="141" t="s">
        <v>139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6"/>
      <c r="T95" s="187"/>
      <c r="U95" s="188" t="s">
        <v>44</v>
      </c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9" t="s">
        <v>136</v>
      </c>
      <c r="AZ95" s="186"/>
      <c r="BA95" s="186"/>
      <c r="BB95" s="186"/>
      <c r="BC95" s="186"/>
      <c r="BD95" s="186"/>
      <c r="BE95" s="190">
        <f>IF(U95="základná",N95,0)</f>
        <v>0</v>
      </c>
      <c r="BF95" s="190">
        <f>IF(U95="znížená",N95,0)</f>
        <v>0</v>
      </c>
      <c r="BG95" s="190">
        <f>IF(U95="zákl. prenesená",N95,0)</f>
        <v>0</v>
      </c>
      <c r="BH95" s="190">
        <f>IF(U95="zníž. prenesená",N95,0)</f>
        <v>0</v>
      </c>
      <c r="BI95" s="190">
        <f>IF(U95="nulová",N95,0)</f>
        <v>0</v>
      </c>
      <c r="BJ95" s="189" t="s">
        <v>137</v>
      </c>
      <c r="BK95" s="186"/>
      <c r="BL95" s="186"/>
      <c r="BM95" s="186"/>
    </row>
    <row r="96" s="1" customFormat="1" ht="18" customHeight="1">
      <c r="B96" s="44"/>
      <c r="C96" s="45"/>
      <c r="D96" s="141" t="s">
        <v>140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6"/>
      <c r="T96" s="187"/>
      <c r="U96" s="188" t="s">
        <v>44</v>
      </c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9" t="s">
        <v>136</v>
      </c>
      <c r="AZ96" s="186"/>
      <c r="BA96" s="186"/>
      <c r="BB96" s="186"/>
      <c r="BC96" s="186"/>
      <c r="BD96" s="186"/>
      <c r="BE96" s="190">
        <f>IF(U96="základná",N96,0)</f>
        <v>0</v>
      </c>
      <c r="BF96" s="190">
        <f>IF(U96="znížená",N96,0)</f>
        <v>0</v>
      </c>
      <c r="BG96" s="190">
        <f>IF(U96="zákl. prenesená",N96,0)</f>
        <v>0</v>
      </c>
      <c r="BH96" s="190">
        <f>IF(U96="zníž. prenesená",N96,0)</f>
        <v>0</v>
      </c>
      <c r="BI96" s="190">
        <f>IF(U96="nulová",N96,0)</f>
        <v>0</v>
      </c>
      <c r="BJ96" s="189" t="s">
        <v>137</v>
      </c>
      <c r="BK96" s="186"/>
      <c r="BL96" s="186"/>
      <c r="BM96" s="186"/>
    </row>
    <row r="97" s="1" customFormat="1" ht="18" customHeight="1">
      <c r="B97" s="44"/>
      <c r="C97" s="45"/>
      <c r="D97" s="141" t="s">
        <v>141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6"/>
      <c r="T97" s="187"/>
      <c r="U97" s="188" t="s">
        <v>44</v>
      </c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9" t="s">
        <v>136</v>
      </c>
      <c r="AZ97" s="186"/>
      <c r="BA97" s="186"/>
      <c r="BB97" s="186"/>
      <c r="BC97" s="186"/>
      <c r="BD97" s="186"/>
      <c r="BE97" s="190">
        <f>IF(U97="základná",N97,0)</f>
        <v>0</v>
      </c>
      <c r="BF97" s="190">
        <f>IF(U97="znížená",N97,0)</f>
        <v>0</v>
      </c>
      <c r="BG97" s="190">
        <f>IF(U97="zákl. prenesená",N97,0)</f>
        <v>0</v>
      </c>
      <c r="BH97" s="190">
        <f>IF(U97="zníž. prenesená",N97,0)</f>
        <v>0</v>
      </c>
      <c r="BI97" s="190">
        <f>IF(U97="nulová",N97,0)</f>
        <v>0</v>
      </c>
      <c r="BJ97" s="189" t="s">
        <v>137</v>
      </c>
      <c r="BK97" s="186"/>
      <c r="BL97" s="186"/>
      <c r="BM97" s="186"/>
    </row>
    <row r="98" s="1" customFormat="1" ht="18" customHeight="1">
      <c r="B98" s="44"/>
      <c r="C98" s="45"/>
      <c r="D98" s="134" t="s">
        <v>142</v>
      </c>
      <c r="E98" s="45"/>
      <c r="F98" s="45"/>
      <c r="G98" s="45"/>
      <c r="H98" s="45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6"/>
      <c r="T98" s="191"/>
      <c r="U98" s="192" t="s">
        <v>44</v>
      </c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9" t="s">
        <v>143</v>
      </c>
      <c r="AZ98" s="186"/>
      <c r="BA98" s="186"/>
      <c r="BB98" s="186"/>
      <c r="BC98" s="186"/>
      <c r="BD98" s="186"/>
      <c r="BE98" s="190">
        <f>IF(U98="základná",N98,0)</f>
        <v>0</v>
      </c>
      <c r="BF98" s="190">
        <f>IF(U98="znížená",N98,0)</f>
        <v>0</v>
      </c>
      <c r="BG98" s="190">
        <f>IF(U98="zákl. prenesená",N98,0)</f>
        <v>0</v>
      </c>
      <c r="BH98" s="190">
        <f>IF(U98="zníž. prenesená",N98,0)</f>
        <v>0</v>
      </c>
      <c r="BI98" s="190">
        <f>IF(U98="nulová",N98,0)</f>
        <v>0</v>
      </c>
      <c r="BJ98" s="189" t="s">
        <v>137</v>
      </c>
      <c r="BK98" s="186"/>
      <c r="BL98" s="186"/>
      <c r="BM98" s="186"/>
    </row>
    <row r="99" s="1" customForma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6"/>
      <c r="T99" s="169"/>
      <c r="U99" s="169"/>
    </row>
    <row r="100" s="1" customFormat="1" ht="29.28" customHeight="1">
      <c r="B100" s="44"/>
      <c r="C100" s="148" t="s">
        <v>116</v>
      </c>
      <c r="D100" s="149"/>
      <c r="E100" s="149"/>
      <c r="F100" s="149"/>
      <c r="G100" s="149"/>
      <c r="H100" s="149"/>
      <c r="I100" s="149"/>
      <c r="J100" s="149"/>
      <c r="K100" s="149"/>
      <c r="L100" s="150">
        <f>ROUND(SUM(N88+N92),2)</f>
        <v>0</v>
      </c>
      <c r="M100" s="150"/>
      <c r="N100" s="150"/>
      <c r="O100" s="150"/>
      <c r="P100" s="150"/>
      <c r="Q100" s="150"/>
      <c r="R100" s="46"/>
      <c r="T100" s="169"/>
      <c r="U100" s="169"/>
    </row>
    <row r="101" s="1" customFormat="1" ht="6.96" customHeight="1"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5"/>
      <c r="T101" s="169"/>
      <c r="U101" s="169"/>
    </row>
    <row r="105" s="1" customFormat="1" ht="6.96" customHeight="1">
      <c r="B105" s="76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8"/>
    </row>
    <row r="106" s="1" customFormat="1" ht="36.96" customHeight="1">
      <c r="B106" s="44"/>
      <c r="C106" s="25" t="s">
        <v>144</v>
      </c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6"/>
    </row>
    <row r="107" s="1" customFormat="1" ht="6.96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30" customHeight="1">
      <c r="B108" s="44"/>
      <c r="C108" s="36" t="s">
        <v>18</v>
      </c>
      <c r="D108" s="45"/>
      <c r="E108" s="45"/>
      <c r="F108" s="153" t="str">
        <f>F6</f>
        <v>Živičná úprava obecný úrad Petrovce</v>
      </c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45"/>
      <c r="R108" s="46"/>
    </row>
    <row r="109" s="1" customFormat="1" ht="36.96" customHeight="1">
      <c r="B109" s="44"/>
      <c r="C109" s="83" t="s">
        <v>123</v>
      </c>
      <c r="D109" s="45"/>
      <c r="E109" s="45"/>
      <c r="F109" s="85" t="str">
        <f>F7</f>
        <v>1528g - Číslo domu 119</v>
      </c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="1" customFormat="1" ht="6.96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18" customHeight="1">
      <c r="B111" s="44"/>
      <c r="C111" s="36" t="s">
        <v>23</v>
      </c>
      <c r="D111" s="45"/>
      <c r="E111" s="45"/>
      <c r="F111" s="31" t="str">
        <f>F9</f>
        <v xml:space="preserve"> </v>
      </c>
      <c r="G111" s="45"/>
      <c r="H111" s="45"/>
      <c r="I111" s="45"/>
      <c r="J111" s="45"/>
      <c r="K111" s="36" t="s">
        <v>25</v>
      </c>
      <c r="L111" s="45"/>
      <c r="M111" s="88" t="str">
        <f>IF(O9="","",O9)</f>
        <v>21. 9. 2020</v>
      </c>
      <c r="N111" s="88"/>
      <c r="O111" s="88"/>
      <c r="P111" s="88"/>
      <c r="Q111" s="45"/>
      <c r="R111" s="46"/>
    </row>
    <row r="112" s="1" customFormat="1" ht="6.96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>
      <c r="B113" s="44"/>
      <c r="C113" s="36" t="s">
        <v>27</v>
      </c>
      <c r="D113" s="45"/>
      <c r="E113" s="45"/>
      <c r="F113" s="31" t="str">
        <f>E12</f>
        <v>Obec Petrovce</v>
      </c>
      <c r="G113" s="45"/>
      <c r="H113" s="45"/>
      <c r="I113" s="45"/>
      <c r="J113" s="45"/>
      <c r="K113" s="36" t="s">
        <v>33</v>
      </c>
      <c r="L113" s="45"/>
      <c r="M113" s="31" t="str">
        <f>E18</f>
        <v>Ing. Viera Bumberová</v>
      </c>
      <c r="N113" s="31"/>
      <c r="O113" s="31"/>
      <c r="P113" s="31"/>
      <c r="Q113" s="31"/>
      <c r="R113" s="46"/>
    </row>
    <row r="114" s="1" customFormat="1" ht="14.4" customHeight="1">
      <c r="B114" s="44"/>
      <c r="C114" s="36" t="s">
        <v>31</v>
      </c>
      <c r="D114" s="45"/>
      <c r="E114" s="45"/>
      <c r="F114" s="31" t="str">
        <f>IF(E15="","",E15)</f>
        <v>Vyplň údaj</v>
      </c>
      <c r="G114" s="45"/>
      <c r="H114" s="45"/>
      <c r="I114" s="45"/>
      <c r="J114" s="45"/>
      <c r="K114" s="36" t="s">
        <v>36</v>
      </c>
      <c r="L114" s="45"/>
      <c r="M114" s="31" t="str">
        <f>E21</f>
        <v xml:space="preserve"> </v>
      </c>
      <c r="N114" s="31"/>
      <c r="O114" s="31"/>
      <c r="P114" s="31"/>
      <c r="Q114" s="31"/>
      <c r="R114" s="46"/>
    </row>
    <row r="115" s="1" customFormat="1" ht="10.32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8" customFormat="1" ht="29.28" customHeight="1">
      <c r="B116" s="193"/>
      <c r="C116" s="194" t="s">
        <v>145</v>
      </c>
      <c r="D116" s="195" t="s">
        <v>146</v>
      </c>
      <c r="E116" s="195" t="s">
        <v>59</v>
      </c>
      <c r="F116" s="195" t="s">
        <v>147</v>
      </c>
      <c r="G116" s="195"/>
      <c r="H116" s="195"/>
      <c r="I116" s="195"/>
      <c r="J116" s="195" t="s">
        <v>148</v>
      </c>
      <c r="K116" s="195" t="s">
        <v>149</v>
      </c>
      <c r="L116" s="195" t="s">
        <v>150</v>
      </c>
      <c r="M116" s="195"/>
      <c r="N116" s="195" t="s">
        <v>128</v>
      </c>
      <c r="O116" s="195"/>
      <c r="P116" s="195"/>
      <c r="Q116" s="196"/>
      <c r="R116" s="197"/>
      <c r="T116" s="104" t="s">
        <v>151</v>
      </c>
      <c r="U116" s="105" t="s">
        <v>41</v>
      </c>
      <c r="V116" s="105" t="s">
        <v>152</v>
      </c>
      <c r="W116" s="105" t="s">
        <v>153</v>
      </c>
      <c r="X116" s="105" t="s">
        <v>154</v>
      </c>
      <c r="Y116" s="105" t="s">
        <v>155</v>
      </c>
      <c r="Z116" s="105" t="s">
        <v>156</v>
      </c>
      <c r="AA116" s="106" t="s">
        <v>157</v>
      </c>
    </row>
    <row r="117" s="1" customFormat="1" ht="29.28" customHeight="1">
      <c r="B117" s="44"/>
      <c r="C117" s="108" t="s">
        <v>125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198">
        <f>BK117</f>
        <v>0</v>
      </c>
      <c r="O117" s="199"/>
      <c r="P117" s="199"/>
      <c r="Q117" s="199"/>
      <c r="R117" s="46"/>
      <c r="T117" s="107"/>
      <c r="U117" s="65"/>
      <c r="V117" s="65"/>
      <c r="W117" s="200">
        <f>W118+W122</f>
        <v>0</v>
      </c>
      <c r="X117" s="65"/>
      <c r="Y117" s="200">
        <f>Y118+Y122</f>
        <v>7.3912279999999999</v>
      </c>
      <c r="Z117" s="65"/>
      <c r="AA117" s="201">
        <f>AA118+AA122</f>
        <v>0</v>
      </c>
      <c r="AT117" s="20" t="s">
        <v>76</v>
      </c>
      <c r="AU117" s="20" t="s">
        <v>130</v>
      </c>
      <c r="BK117" s="202">
        <f>BK118+BK122</f>
        <v>0</v>
      </c>
    </row>
    <row r="118" s="9" customFormat="1" ht="37.44001" customHeight="1">
      <c r="B118" s="203"/>
      <c r="C118" s="204"/>
      <c r="D118" s="205" t="s">
        <v>131</v>
      </c>
      <c r="E118" s="205"/>
      <c r="F118" s="205"/>
      <c r="G118" s="205"/>
      <c r="H118" s="205"/>
      <c r="I118" s="205"/>
      <c r="J118" s="205"/>
      <c r="K118" s="205"/>
      <c r="L118" s="205"/>
      <c r="M118" s="205"/>
      <c r="N118" s="206">
        <f>BK118</f>
        <v>0</v>
      </c>
      <c r="O118" s="176"/>
      <c r="P118" s="176"/>
      <c r="Q118" s="176"/>
      <c r="R118" s="207"/>
      <c r="T118" s="208"/>
      <c r="U118" s="204"/>
      <c r="V118" s="204"/>
      <c r="W118" s="209">
        <f>W119</f>
        <v>0</v>
      </c>
      <c r="X118" s="204"/>
      <c r="Y118" s="209">
        <f>Y119</f>
        <v>7.3912279999999999</v>
      </c>
      <c r="Z118" s="204"/>
      <c r="AA118" s="210">
        <f>AA119</f>
        <v>0</v>
      </c>
      <c r="AR118" s="211" t="s">
        <v>85</v>
      </c>
      <c r="AT118" s="212" t="s">
        <v>76</v>
      </c>
      <c r="AU118" s="212" t="s">
        <v>77</v>
      </c>
      <c r="AY118" s="211" t="s">
        <v>158</v>
      </c>
      <c r="BK118" s="213">
        <f>BK119</f>
        <v>0</v>
      </c>
    </row>
    <row r="119" s="9" customFormat="1" ht="19.92" customHeight="1">
      <c r="B119" s="203"/>
      <c r="C119" s="204"/>
      <c r="D119" s="214" t="s">
        <v>132</v>
      </c>
      <c r="E119" s="214"/>
      <c r="F119" s="214"/>
      <c r="G119" s="214"/>
      <c r="H119" s="214"/>
      <c r="I119" s="214"/>
      <c r="J119" s="214"/>
      <c r="K119" s="214"/>
      <c r="L119" s="214"/>
      <c r="M119" s="214"/>
      <c r="N119" s="215">
        <f>BK119</f>
        <v>0</v>
      </c>
      <c r="O119" s="216"/>
      <c r="P119" s="216"/>
      <c r="Q119" s="216"/>
      <c r="R119" s="207"/>
      <c r="T119" s="208"/>
      <c r="U119" s="204"/>
      <c r="V119" s="204"/>
      <c r="W119" s="209">
        <f>SUM(W120:W121)</f>
        <v>0</v>
      </c>
      <c r="X119" s="204"/>
      <c r="Y119" s="209">
        <f>SUM(Y120:Y121)</f>
        <v>7.3912279999999999</v>
      </c>
      <c r="Z119" s="204"/>
      <c r="AA119" s="210">
        <f>SUM(AA120:AA121)</f>
        <v>0</v>
      </c>
      <c r="AR119" s="211" t="s">
        <v>85</v>
      </c>
      <c r="AT119" s="212" t="s">
        <v>76</v>
      </c>
      <c r="AU119" s="212" t="s">
        <v>85</v>
      </c>
      <c r="AY119" s="211" t="s">
        <v>158</v>
      </c>
      <c r="BK119" s="213">
        <f>SUM(BK120:BK121)</f>
        <v>0</v>
      </c>
    </row>
    <row r="120" s="1" customFormat="1" ht="38.25" customHeight="1">
      <c r="B120" s="44"/>
      <c r="C120" s="217" t="s">
        <v>137</v>
      </c>
      <c r="D120" s="217" t="s">
        <v>159</v>
      </c>
      <c r="E120" s="218" t="s">
        <v>160</v>
      </c>
      <c r="F120" s="219" t="s">
        <v>161</v>
      </c>
      <c r="G120" s="219"/>
      <c r="H120" s="219"/>
      <c r="I120" s="219"/>
      <c r="J120" s="220" t="s">
        <v>162</v>
      </c>
      <c r="K120" s="221">
        <v>1</v>
      </c>
      <c r="L120" s="222">
        <v>0</v>
      </c>
      <c r="M120" s="223"/>
      <c r="N120" s="224">
        <f>ROUND(L120*K120,2)</f>
        <v>0</v>
      </c>
      <c r="O120" s="224"/>
      <c r="P120" s="224"/>
      <c r="Q120" s="224"/>
      <c r="R120" s="46"/>
      <c r="T120" s="225" t="s">
        <v>21</v>
      </c>
      <c r="U120" s="54" t="s">
        <v>44</v>
      </c>
      <c r="V120" s="45"/>
      <c r="W120" s="226">
        <f>V120*K120</f>
        <v>0</v>
      </c>
      <c r="X120" s="226">
        <v>0.15620000000000001</v>
      </c>
      <c r="Y120" s="226">
        <f>X120*K120</f>
        <v>0.15620000000000001</v>
      </c>
      <c r="Z120" s="226">
        <v>0</v>
      </c>
      <c r="AA120" s="227">
        <f>Z120*K120</f>
        <v>0</v>
      </c>
      <c r="AR120" s="20" t="s">
        <v>163</v>
      </c>
      <c r="AT120" s="20" t="s">
        <v>159</v>
      </c>
      <c r="AU120" s="20" t="s">
        <v>137</v>
      </c>
      <c r="AY120" s="20" t="s">
        <v>158</v>
      </c>
      <c r="BE120" s="140">
        <f>IF(U120="základná",N120,0)</f>
        <v>0</v>
      </c>
      <c r="BF120" s="140">
        <f>IF(U120="znížená",N120,0)</f>
        <v>0</v>
      </c>
      <c r="BG120" s="140">
        <f>IF(U120="zákl. prenesená",N120,0)</f>
        <v>0</v>
      </c>
      <c r="BH120" s="140">
        <f>IF(U120="zníž. prenesená",N120,0)</f>
        <v>0</v>
      </c>
      <c r="BI120" s="140">
        <f>IF(U120="nulová",N120,0)</f>
        <v>0</v>
      </c>
      <c r="BJ120" s="20" t="s">
        <v>137</v>
      </c>
      <c r="BK120" s="140">
        <f>ROUND(L120*K120,2)</f>
        <v>0</v>
      </c>
      <c r="BL120" s="20" t="s">
        <v>163</v>
      </c>
      <c r="BM120" s="20" t="s">
        <v>164</v>
      </c>
    </row>
    <row r="121" s="1" customFormat="1" ht="38.25" customHeight="1">
      <c r="B121" s="44"/>
      <c r="C121" s="217" t="s">
        <v>85</v>
      </c>
      <c r="D121" s="217" t="s">
        <v>159</v>
      </c>
      <c r="E121" s="218" t="s">
        <v>165</v>
      </c>
      <c r="F121" s="219" t="s">
        <v>166</v>
      </c>
      <c r="G121" s="219"/>
      <c r="H121" s="219"/>
      <c r="I121" s="219"/>
      <c r="J121" s="220" t="s">
        <v>167</v>
      </c>
      <c r="K121" s="221">
        <v>55.799999999999997</v>
      </c>
      <c r="L121" s="222">
        <v>0</v>
      </c>
      <c r="M121" s="223"/>
      <c r="N121" s="224">
        <f>ROUND(L121*K121,2)</f>
        <v>0</v>
      </c>
      <c r="O121" s="224"/>
      <c r="P121" s="224"/>
      <c r="Q121" s="224"/>
      <c r="R121" s="46"/>
      <c r="T121" s="225" t="s">
        <v>21</v>
      </c>
      <c r="U121" s="54" t="s">
        <v>44</v>
      </c>
      <c r="V121" s="45"/>
      <c r="W121" s="226">
        <f>V121*K121</f>
        <v>0</v>
      </c>
      <c r="X121" s="226">
        <v>0.12966</v>
      </c>
      <c r="Y121" s="226">
        <f>X121*K121</f>
        <v>7.2350279999999998</v>
      </c>
      <c r="Z121" s="226">
        <v>0</v>
      </c>
      <c r="AA121" s="227">
        <f>Z121*K121</f>
        <v>0</v>
      </c>
      <c r="AR121" s="20" t="s">
        <v>163</v>
      </c>
      <c r="AT121" s="20" t="s">
        <v>159</v>
      </c>
      <c r="AU121" s="20" t="s">
        <v>137</v>
      </c>
      <c r="AY121" s="20" t="s">
        <v>158</v>
      </c>
      <c r="BE121" s="140">
        <f>IF(U121="základná",N121,0)</f>
        <v>0</v>
      </c>
      <c r="BF121" s="140">
        <f>IF(U121="znížená",N121,0)</f>
        <v>0</v>
      </c>
      <c r="BG121" s="140">
        <f>IF(U121="zákl. prenesená",N121,0)</f>
        <v>0</v>
      </c>
      <c r="BH121" s="140">
        <f>IF(U121="zníž. prenesená",N121,0)</f>
        <v>0</v>
      </c>
      <c r="BI121" s="140">
        <f>IF(U121="nulová",N121,0)</f>
        <v>0</v>
      </c>
      <c r="BJ121" s="20" t="s">
        <v>137</v>
      </c>
      <c r="BK121" s="140">
        <f>ROUND(L121*K121,2)</f>
        <v>0</v>
      </c>
      <c r="BL121" s="20" t="s">
        <v>163</v>
      </c>
      <c r="BM121" s="20" t="s">
        <v>168</v>
      </c>
    </row>
    <row r="122" s="1" customFormat="1" ht="49.92" customHeight="1">
      <c r="B122" s="44"/>
      <c r="C122" s="45"/>
      <c r="D122" s="205" t="s">
        <v>174</v>
      </c>
      <c r="E122" s="45"/>
      <c r="F122" s="45"/>
      <c r="G122" s="45"/>
      <c r="H122" s="45"/>
      <c r="I122" s="45"/>
      <c r="J122" s="45"/>
      <c r="K122" s="45"/>
      <c r="L122" s="45"/>
      <c r="M122" s="45"/>
      <c r="N122" s="230">
        <f>BK122</f>
        <v>0</v>
      </c>
      <c r="O122" s="231"/>
      <c r="P122" s="231"/>
      <c r="Q122" s="231"/>
      <c r="R122" s="46"/>
      <c r="T122" s="191"/>
      <c r="U122" s="70"/>
      <c r="V122" s="70"/>
      <c r="W122" s="70"/>
      <c r="X122" s="70"/>
      <c r="Y122" s="70"/>
      <c r="Z122" s="70"/>
      <c r="AA122" s="72"/>
      <c r="AT122" s="20" t="s">
        <v>76</v>
      </c>
      <c r="AU122" s="20" t="s">
        <v>77</v>
      </c>
      <c r="AY122" s="20" t="s">
        <v>175</v>
      </c>
      <c r="BK122" s="140">
        <v>0</v>
      </c>
    </row>
    <row r="123" s="1" customFormat="1" ht="6.96" customHeight="1">
      <c r="B123" s="73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5"/>
    </row>
  </sheetData>
  <sheetProtection sheet="1" formatColumns="0" formatRows="0" objects="1" scenarios="1" spinCount="10" saltValue="/svr9aRr3aAP++WiMyNQFQK+yNW+WFuaJQd016/bhDbqfK8p7JH5hQqYR4kdhet02WcdYdZUVJ/JJhQ4wCZ/pw==" hashValue="HavvGxCmt13SKgq+n3mld1667srqF8e/YoRS0e+ebg2vk45Z8sb8x7NX9gKZhRQ0LbPjcb5rxrGVidnc/vPuAg==" algorithmName="SHA-512" password="CC35"/>
  <mergeCells count="74">
    <mergeCell ref="D95:H95"/>
    <mergeCell ref="D93:H93"/>
    <mergeCell ref="D94:H94"/>
    <mergeCell ref="D96:H96"/>
    <mergeCell ref="D97:H97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F121:I121"/>
    <mergeCell ref="F116:I116"/>
    <mergeCell ref="L116:M116"/>
    <mergeCell ref="N116:Q116"/>
    <mergeCell ref="F120:I120"/>
    <mergeCell ref="L120:M120"/>
    <mergeCell ref="N120:Q120"/>
    <mergeCell ref="L121:M121"/>
    <mergeCell ref="N121:Q121"/>
    <mergeCell ref="N117:Q117"/>
    <mergeCell ref="N118:Q118"/>
    <mergeCell ref="N119:Q119"/>
    <mergeCell ref="N122:Q122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2:Q92"/>
    <mergeCell ref="N97:Q97"/>
    <mergeCell ref="N93:Q93"/>
    <mergeCell ref="N94:Q94"/>
    <mergeCell ref="N95:Q95"/>
    <mergeCell ref="N96:Q96"/>
    <mergeCell ref="N98:Q98"/>
    <mergeCell ref="L100:Q100"/>
    <mergeCell ref="C106:Q106"/>
    <mergeCell ref="F108:P108"/>
    <mergeCell ref="F109:P109"/>
    <mergeCell ref="M111:P111"/>
    <mergeCell ref="M113:Q113"/>
    <mergeCell ref="M114:Q114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</mergeCells>
  <hyperlinks>
    <hyperlink ref="F1:G1" location="C2" display="1) Krycí list rozpočtu"/>
    <hyperlink ref="H1:K1" location="C86" display="2) Rekapitulácia rozpočtu"/>
    <hyperlink ref="L1" location="C116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117</v>
      </c>
      <c r="G1" s="13"/>
      <c r="H1" s="152" t="s">
        <v>118</v>
      </c>
      <c r="I1" s="152"/>
      <c r="J1" s="152"/>
      <c r="K1" s="152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104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18</v>
      </c>
      <c r="E6" s="29"/>
      <c r="F6" s="153" t="str">
        <f>'Rekapitulácia stavby'!K6</f>
        <v>Živičná úprava obecný úrad Petrovce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123</v>
      </c>
      <c r="E7" s="45"/>
      <c r="F7" s="34" t="s">
        <v>182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20</v>
      </c>
      <c r="E8" s="45"/>
      <c r="F8" s="31" t="s">
        <v>21</v>
      </c>
      <c r="G8" s="45"/>
      <c r="H8" s="45"/>
      <c r="I8" s="45"/>
      <c r="J8" s="45"/>
      <c r="K8" s="45"/>
      <c r="L8" s="45"/>
      <c r="M8" s="36" t="s">
        <v>22</v>
      </c>
      <c r="N8" s="45"/>
      <c r="O8" s="31" t="s">
        <v>21</v>
      </c>
      <c r="P8" s="45"/>
      <c r="Q8" s="45"/>
      <c r="R8" s="46"/>
    </row>
    <row r="9" s="1" customFormat="1" ht="14.4" customHeight="1">
      <c r="B9" s="44"/>
      <c r="C9" s="45"/>
      <c r="D9" s="36" t="s">
        <v>23</v>
      </c>
      <c r="E9" s="45"/>
      <c r="F9" s="31" t="s">
        <v>24</v>
      </c>
      <c r="G9" s="45"/>
      <c r="H9" s="45"/>
      <c r="I9" s="45"/>
      <c r="J9" s="45"/>
      <c r="K9" s="45"/>
      <c r="L9" s="45"/>
      <c r="M9" s="36" t="s">
        <v>25</v>
      </c>
      <c r="N9" s="45"/>
      <c r="O9" s="154" t="str">
        <f>'Rekapitulácia stavby'!AN8</f>
        <v>21. 9. 2020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27</v>
      </c>
      <c r="E11" s="45"/>
      <c r="F11" s="45"/>
      <c r="G11" s="45"/>
      <c r="H11" s="45"/>
      <c r="I11" s="45"/>
      <c r="J11" s="45"/>
      <c r="K11" s="45"/>
      <c r="L11" s="45"/>
      <c r="M11" s="36" t="s">
        <v>28</v>
      </c>
      <c r="N11" s="45"/>
      <c r="O11" s="31" t="s">
        <v>21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29</v>
      </c>
      <c r="F12" s="45"/>
      <c r="G12" s="45"/>
      <c r="H12" s="45"/>
      <c r="I12" s="45"/>
      <c r="J12" s="45"/>
      <c r="K12" s="45"/>
      <c r="L12" s="45"/>
      <c r="M12" s="36" t="s">
        <v>30</v>
      </c>
      <c r="N12" s="45"/>
      <c r="O12" s="31" t="s">
        <v>21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31</v>
      </c>
      <c r="E14" s="45"/>
      <c r="F14" s="45"/>
      <c r="G14" s="45"/>
      <c r="H14" s="45"/>
      <c r="I14" s="45"/>
      <c r="J14" s="45"/>
      <c r="K14" s="45"/>
      <c r="L14" s="45"/>
      <c r="M14" s="36" t="s">
        <v>28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30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33</v>
      </c>
      <c r="E17" s="45"/>
      <c r="F17" s="45"/>
      <c r="G17" s="45"/>
      <c r="H17" s="45"/>
      <c r="I17" s="45"/>
      <c r="J17" s="45"/>
      <c r="K17" s="45"/>
      <c r="L17" s="45"/>
      <c r="M17" s="36" t="s">
        <v>28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Ing. Viera Bumberová</v>
      </c>
      <c r="F18" s="45"/>
      <c r="G18" s="45"/>
      <c r="H18" s="45"/>
      <c r="I18" s="45"/>
      <c r="J18" s="45"/>
      <c r="K18" s="45"/>
      <c r="L18" s="45"/>
      <c r="M18" s="36" t="s">
        <v>30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28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 xml:space="preserve"> </v>
      </c>
      <c r="F21" s="45"/>
      <c r="G21" s="45"/>
      <c r="H21" s="45"/>
      <c r="I21" s="45"/>
      <c r="J21" s="45"/>
      <c r="K21" s="45"/>
      <c r="L21" s="45"/>
      <c r="M21" s="36" t="s">
        <v>30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21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125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111</v>
      </c>
      <c r="E28" s="45"/>
      <c r="F28" s="45"/>
      <c r="G28" s="45"/>
      <c r="H28" s="45"/>
      <c r="I28" s="45"/>
      <c r="J28" s="45"/>
      <c r="K28" s="45"/>
      <c r="L28" s="45"/>
      <c r="M28" s="43">
        <f>N95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40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9" t="s">
        <v>43</v>
      </c>
      <c r="H32" s="160">
        <f>(SUM(BE95:BE102)+SUM(BE120:BE135))</f>
        <v>0</v>
      </c>
      <c r="I32" s="45"/>
      <c r="J32" s="45"/>
      <c r="K32" s="45"/>
      <c r="L32" s="45"/>
      <c r="M32" s="160">
        <f>ROUND((SUM(BE95:BE102)+SUM(BE120:BE135)), 2)*F32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9" t="s">
        <v>43</v>
      </c>
      <c r="H33" s="160">
        <f>(SUM(BF95:BF102)+SUM(BF120:BF135))</f>
        <v>0</v>
      </c>
      <c r="I33" s="45"/>
      <c r="J33" s="45"/>
      <c r="K33" s="45"/>
      <c r="L33" s="45"/>
      <c r="M33" s="160">
        <f>ROUND((SUM(BF95:BF102)+SUM(BF120:BF135)), 2)*F33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9" t="s">
        <v>43</v>
      </c>
      <c r="H34" s="160">
        <f>(SUM(BG95:BG102)+SUM(BG120:BG135))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9" t="s">
        <v>43</v>
      </c>
      <c r="H35" s="160">
        <f>(SUM(BH95:BH102)+SUM(BH120:BH135))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9" t="s">
        <v>43</v>
      </c>
      <c r="H36" s="160">
        <f>(SUM(BI95:BI102)+SUM(BI120:BI135))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48</v>
      </c>
      <c r="E38" s="101"/>
      <c r="F38" s="101"/>
      <c r="G38" s="162" t="s">
        <v>49</v>
      </c>
      <c r="H38" s="163" t="s">
        <v>50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18</v>
      </c>
      <c r="D78" s="45"/>
      <c r="E78" s="45"/>
      <c r="F78" s="153" t="str">
        <f>F6</f>
        <v>Živičná úprava obecný úrad Petrovce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123</v>
      </c>
      <c r="D79" s="45"/>
      <c r="E79" s="45"/>
      <c r="F79" s="85" t="str">
        <f>F7</f>
        <v>1528h - Odovodnenie cesty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23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25</v>
      </c>
      <c r="L81" s="45"/>
      <c r="M81" s="88" t="str">
        <f>IF(O9="","",O9)</f>
        <v>21. 9. 2020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27</v>
      </c>
      <c r="D83" s="45"/>
      <c r="E83" s="45"/>
      <c r="F83" s="31" t="str">
        <f>E12</f>
        <v>Obec Petrovce</v>
      </c>
      <c r="G83" s="45"/>
      <c r="H83" s="45"/>
      <c r="I83" s="45"/>
      <c r="J83" s="45"/>
      <c r="K83" s="36" t="s">
        <v>33</v>
      </c>
      <c r="L83" s="45"/>
      <c r="M83" s="31" t="str">
        <f>E18</f>
        <v>Ing. Viera Bumberová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31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 xml:space="preserve"> 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127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128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N120</f>
        <v>0</v>
      </c>
      <c r="O88" s="172"/>
      <c r="P88" s="172"/>
      <c r="Q88" s="172"/>
      <c r="R88" s="46"/>
      <c r="T88" s="169"/>
      <c r="U88" s="169"/>
      <c r="AU88" s="20" t="s">
        <v>130</v>
      </c>
    </row>
    <row r="89" s="6" customFormat="1" ht="24.96" customHeight="1">
      <c r="B89" s="173"/>
      <c r="C89" s="174"/>
      <c r="D89" s="175" t="s">
        <v>131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N121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183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N122</f>
        <v>0</v>
      </c>
      <c r="O90" s="180"/>
      <c r="P90" s="180"/>
      <c r="Q90" s="180"/>
      <c r="R90" s="181"/>
      <c r="T90" s="182"/>
      <c r="U90" s="182"/>
    </row>
    <row r="91" s="7" customFormat="1" ht="19.92" customHeight="1">
      <c r="B91" s="179"/>
      <c r="C91" s="180"/>
      <c r="D91" s="134" t="s">
        <v>132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N125</f>
        <v>0</v>
      </c>
      <c r="O91" s="180"/>
      <c r="P91" s="180"/>
      <c r="Q91" s="180"/>
      <c r="R91" s="181"/>
      <c r="T91" s="182"/>
      <c r="U91" s="182"/>
    </row>
    <row r="92" s="7" customFormat="1" ht="19.92" customHeight="1">
      <c r="B92" s="179"/>
      <c r="C92" s="180"/>
      <c r="D92" s="134" t="s">
        <v>133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36">
        <f>N129</f>
        <v>0</v>
      </c>
      <c r="O92" s="180"/>
      <c r="P92" s="180"/>
      <c r="Q92" s="180"/>
      <c r="R92" s="181"/>
      <c r="T92" s="182"/>
      <c r="U92" s="182"/>
    </row>
    <row r="93" s="7" customFormat="1" ht="19.92" customHeight="1">
      <c r="B93" s="179"/>
      <c r="C93" s="180"/>
      <c r="D93" s="134" t="s">
        <v>184</v>
      </c>
      <c r="E93" s="180"/>
      <c r="F93" s="180"/>
      <c r="G93" s="180"/>
      <c r="H93" s="180"/>
      <c r="I93" s="180"/>
      <c r="J93" s="180"/>
      <c r="K93" s="180"/>
      <c r="L93" s="180"/>
      <c r="M93" s="180"/>
      <c r="N93" s="136">
        <f>N134</f>
        <v>0</v>
      </c>
      <c r="O93" s="180"/>
      <c r="P93" s="180"/>
      <c r="Q93" s="180"/>
      <c r="R93" s="181"/>
      <c r="T93" s="182"/>
      <c r="U93" s="182"/>
    </row>
    <row r="94" s="1" customFormat="1" ht="21.84" customHeight="1">
      <c r="B94" s="44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6"/>
      <c r="T94" s="169"/>
      <c r="U94" s="169"/>
    </row>
    <row r="95" s="1" customFormat="1" ht="29.28" customHeight="1">
      <c r="B95" s="44"/>
      <c r="C95" s="171" t="s">
        <v>134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172">
        <f>ROUND(N96+N97+N98+N99+N100+N101,2)</f>
        <v>0</v>
      </c>
      <c r="O95" s="183"/>
      <c r="P95" s="183"/>
      <c r="Q95" s="183"/>
      <c r="R95" s="46"/>
      <c r="T95" s="184"/>
      <c r="U95" s="185" t="s">
        <v>41</v>
      </c>
    </row>
    <row r="96" s="1" customFormat="1" ht="18" customHeight="1">
      <c r="B96" s="44"/>
      <c r="C96" s="45"/>
      <c r="D96" s="141" t="s">
        <v>135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6"/>
      <c r="T96" s="187"/>
      <c r="U96" s="188" t="s">
        <v>44</v>
      </c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9" t="s">
        <v>136</v>
      </c>
      <c r="AZ96" s="186"/>
      <c r="BA96" s="186"/>
      <c r="BB96" s="186"/>
      <c r="BC96" s="186"/>
      <c r="BD96" s="186"/>
      <c r="BE96" s="190">
        <f>IF(U96="základná",N96,0)</f>
        <v>0</v>
      </c>
      <c r="BF96" s="190">
        <f>IF(U96="znížená",N96,0)</f>
        <v>0</v>
      </c>
      <c r="BG96" s="190">
        <f>IF(U96="zákl. prenesená",N96,0)</f>
        <v>0</v>
      </c>
      <c r="BH96" s="190">
        <f>IF(U96="zníž. prenesená",N96,0)</f>
        <v>0</v>
      </c>
      <c r="BI96" s="190">
        <f>IF(U96="nulová",N96,0)</f>
        <v>0</v>
      </c>
      <c r="BJ96" s="189" t="s">
        <v>137</v>
      </c>
      <c r="BK96" s="186"/>
      <c r="BL96" s="186"/>
      <c r="BM96" s="186"/>
    </row>
    <row r="97" s="1" customFormat="1" ht="18" customHeight="1">
      <c r="B97" s="44"/>
      <c r="C97" s="45"/>
      <c r="D97" s="141" t="s">
        <v>138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6"/>
      <c r="T97" s="187"/>
      <c r="U97" s="188" t="s">
        <v>44</v>
      </c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9" t="s">
        <v>136</v>
      </c>
      <c r="AZ97" s="186"/>
      <c r="BA97" s="186"/>
      <c r="BB97" s="186"/>
      <c r="BC97" s="186"/>
      <c r="BD97" s="186"/>
      <c r="BE97" s="190">
        <f>IF(U97="základná",N97,0)</f>
        <v>0</v>
      </c>
      <c r="BF97" s="190">
        <f>IF(U97="znížená",N97,0)</f>
        <v>0</v>
      </c>
      <c r="BG97" s="190">
        <f>IF(U97="zákl. prenesená",N97,0)</f>
        <v>0</v>
      </c>
      <c r="BH97" s="190">
        <f>IF(U97="zníž. prenesená",N97,0)</f>
        <v>0</v>
      </c>
      <c r="BI97" s="190">
        <f>IF(U97="nulová",N97,0)</f>
        <v>0</v>
      </c>
      <c r="BJ97" s="189" t="s">
        <v>137</v>
      </c>
      <c r="BK97" s="186"/>
      <c r="BL97" s="186"/>
      <c r="BM97" s="186"/>
    </row>
    <row r="98" s="1" customFormat="1" ht="18" customHeight="1">
      <c r="B98" s="44"/>
      <c r="C98" s="45"/>
      <c r="D98" s="141" t="s">
        <v>139</v>
      </c>
      <c r="E98" s="134"/>
      <c r="F98" s="134"/>
      <c r="G98" s="134"/>
      <c r="H98" s="134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6"/>
      <c r="T98" s="187"/>
      <c r="U98" s="188" t="s">
        <v>44</v>
      </c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9" t="s">
        <v>136</v>
      </c>
      <c r="AZ98" s="186"/>
      <c r="BA98" s="186"/>
      <c r="BB98" s="186"/>
      <c r="BC98" s="186"/>
      <c r="BD98" s="186"/>
      <c r="BE98" s="190">
        <f>IF(U98="základná",N98,0)</f>
        <v>0</v>
      </c>
      <c r="BF98" s="190">
        <f>IF(U98="znížená",N98,0)</f>
        <v>0</v>
      </c>
      <c r="BG98" s="190">
        <f>IF(U98="zákl. prenesená",N98,0)</f>
        <v>0</v>
      </c>
      <c r="BH98" s="190">
        <f>IF(U98="zníž. prenesená",N98,0)</f>
        <v>0</v>
      </c>
      <c r="BI98" s="190">
        <f>IF(U98="nulová",N98,0)</f>
        <v>0</v>
      </c>
      <c r="BJ98" s="189" t="s">
        <v>137</v>
      </c>
      <c r="BK98" s="186"/>
      <c r="BL98" s="186"/>
      <c r="BM98" s="186"/>
    </row>
    <row r="99" s="1" customFormat="1" ht="18" customHeight="1">
      <c r="B99" s="44"/>
      <c r="C99" s="45"/>
      <c r="D99" s="141" t="s">
        <v>140</v>
      </c>
      <c r="E99" s="134"/>
      <c r="F99" s="134"/>
      <c r="G99" s="134"/>
      <c r="H99" s="134"/>
      <c r="I99" s="45"/>
      <c r="J99" s="45"/>
      <c r="K99" s="45"/>
      <c r="L99" s="45"/>
      <c r="M99" s="45"/>
      <c r="N99" s="135">
        <f>ROUND(N88*T99,2)</f>
        <v>0</v>
      </c>
      <c r="O99" s="136"/>
      <c r="P99" s="136"/>
      <c r="Q99" s="136"/>
      <c r="R99" s="46"/>
      <c r="S99" s="186"/>
      <c r="T99" s="187"/>
      <c r="U99" s="188" t="s">
        <v>44</v>
      </c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9" t="s">
        <v>136</v>
      </c>
      <c r="AZ99" s="186"/>
      <c r="BA99" s="186"/>
      <c r="BB99" s="186"/>
      <c r="BC99" s="186"/>
      <c r="BD99" s="186"/>
      <c r="BE99" s="190">
        <f>IF(U99="základná",N99,0)</f>
        <v>0</v>
      </c>
      <c r="BF99" s="190">
        <f>IF(U99="znížená",N99,0)</f>
        <v>0</v>
      </c>
      <c r="BG99" s="190">
        <f>IF(U99="zákl. prenesená",N99,0)</f>
        <v>0</v>
      </c>
      <c r="BH99" s="190">
        <f>IF(U99="zníž. prenesená",N99,0)</f>
        <v>0</v>
      </c>
      <c r="BI99" s="190">
        <f>IF(U99="nulová",N99,0)</f>
        <v>0</v>
      </c>
      <c r="BJ99" s="189" t="s">
        <v>137</v>
      </c>
      <c r="BK99" s="186"/>
      <c r="BL99" s="186"/>
      <c r="BM99" s="186"/>
    </row>
    <row r="100" s="1" customFormat="1" ht="18" customHeight="1">
      <c r="B100" s="44"/>
      <c r="C100" s="45"/>
      <c r="D100" s="141" t="s">
        <v>141</v>
      </c>
      <c r="E100" s="134"/>
      <c r="F100" s="134"/>
      <c r="G100" s="134"/>
      <c r="H100" s="134"/>
      <c r="I100" s="45"/>
      <c r="J100" s="45"/>
      <c r="K100" s="45"/>
      <c r="L100" s="45"/>
      <c r="M100" s="45"/>
      <c r="N100" s="135">
        <f>ROUND(N88*T100,2)</f>
        <v>0</v>
      </c>
      <c r="O100" s="136"/>
      <c r="P100" s="136"/>
      <c r="Q100" s="136"/>
      <c r="R100" s="46"/>
      <c r="S100" s="186"/>
      <c r="T100" s="187"/>
      <c r="U100" s="188" t="s">
        <v>44</v>
      </c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  <c r="AS100" s="186"/>
      <c r="AT100" s="186"/>
      <c r="AU100" s="186"/>
      <c r="AV100" s="186"/>
      <c r="AW100" s="186"/>
      <c r="AX100" s="186"/>
      <c r="AY100" s="189" t="s">
        <v>136</v>
      </c>
      <c r="AZ100" s="186"/>
      <c r="BA100" s="186"/>
      <c r="BB100" s="186"/>
      <c r="BC100" s="186"/>
      <c r="BD100" s="186"/>
      <c r="BE100" s="190">
        <f>IF(U100="základná",N100,0)</f>
        <v>0</v>
      </c>
      <c r="BF100" s="190">
        <f>IF(U100="znížená",N100,0)</f>
        <v>0</v>
      </c>
      <c r="BG100" s="190">
        <f>IF(U100="zákl. prenesená",N100,0)</f>
        <v>0</v>
      </c>
      <c r="BH100" s="190">
        <f>IF(U100="zníž. prenesená",N100,0)</f>
        <v>0</v>
      </c>
      <c r="BI100" s="190">
        <f>IF(U100="nulová",N100,0)</f>
        <v>0</v>
      </c>
      <c r="BJ100" s="189" t="s">
        <v>137</v>
      </c>
      <c r="BK100" s="186"/>
      <c r="BL100" s="186"/>
      <c r="BM100" s="186"/>
    </row>
    <row r="101" s="1" customFormat="1" ht="18" customHeight="1">
      <c r="B101" s="44"/>
      <c r="C101" s="45"/>
      <c r="D101" s="134" t="s">
        <v>142</v>
      </c>
      <c r="E101" s="45"/>
      <c r="F101" s="45"/>
      <c r="G101" s="45"/>
      <c r="H101" s="45"/>
      <c r="I101" s="45"/>
      <c r="J101" s="45"/>
      <c r="K101" s="45"/>
      <c r="L101" s="45"/>
      <c r="M101" s="45"/>
      <c r="N101" s="135">
        <f>ROUND(N88*T101,2)</f>
        <v>0</v>
      </c>
      <c r="O101" s="136"/>
      <c r="P101" s="136"/>
      <c r="Q101" s="136"/>
      <c r="R101" s="46"/>
      <c r="S101" s="186"/>
      <c r="T101" s="191"/>
      <c r="U101" s="192" t="s">
        <v>44</v>
      </c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  <c r="AS101" s="186"/>
      <c r="AT101" s="186"/>
      <c r="AU101" s="186"/>
      <c r="AV101" s="186"/>
      <c r="AW101" s="186"/>
      <c r="AX101" s="186"/>
      <c r="AY101" s="189" t="s">
        <v>143</v>
      </c>
      <c r="AZ101" s="186"/>
      <c r="BA101" s="186"/>
      <c r="BB101" s="186"/>
      <c r="BC101" s="186"/>
      <c r="BD101" s="186"/>
      <c r="BE101" s="190">
        <f>IF(U101="základná",N101,0)</f>
        <v>0</v>
      </c>
      <c r="BF101" s="190">
        <f>IF(U101="znížená",N101,0)</f>
        <v>0</v>
      </c>
      <c r="BG101" s="190">
        <f>IF(U101="zákl. prenesená",N101,0)</f>
        <v>0</v>
      </c>
      <c r="BH101" s="190">
        <f>IF(U101="zníž. prenesená",N101,0)</f>
        <v>0</v>
      </c>
      <c r="BI101" s="190">
        <f>IF(U101="nulová",N101,0)</f>
        <v>0</v>
      </c>
      <c r="BJ101" s="189" t="s">
        <v>137</v>
      </c>
      <c r="BK101" s="186"/>
      <c r="BL101" s="186"/>
      <c r="BM101" s="186"/>
    </row>
    <row r="102" s="1" customForma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6"/>
      <c r="T102" s="169"/>
      <c r="U102" s="169"/>
    </row>
    <row r="103" s="1" customFormat="1" ht="29.28" customHeight="1">
      <c r="B103" s="44"/>
      <c r="C103" s="148" t="s">
        <v>116</v>
      </c>
      <c r="D103" s="149"/>
      <c r="E103" s="149"/>
      <c r="F103" s="149"/>
      <c r="G103" s="149"/>
      <c r="H103" s="149"/>
      <c r="I103" s="149"/>
      <c r="J103" s="149"/>
      <c r="K103" s="149"/>
      <c r="L103" s="150">
        <f>ROUND(SUM(N88+N95),2)</f>
        <v>0</v>
      </c>
      <c r="M103" s="150"/>
      <c r="N103" s="150"/>
      <c r="O103" s="150"/>
      <c r="P103" s="150"/>
      <c r="Q103" s="150"/>
      <c r="R103" s="46"/>
      <c r="T103" s="169"/>
      <c r="U103" s="169"/>
    </row>
    <row r="104" s="1" customFormat="1" ht="6.96" customHeight="1"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5"/>
      <c r="T104" s="169"/>
      <c r="U104" s="169"/>
    </row>
    <row r="108" s="1" customFormat="1" ht="6.96" customHeight="1">
      <c r="B108" s="76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8"/>
    </row>
    <row r="109" s="1" customFormat="1" ht="36.96" customHeight="1">
      <c r="B109" s="44"/>
      <c r="C109" s="25" t="s">
        <v>144</v>
      </c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="1" customFormat="1" ht="6.96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30" customHeight="1">
      <c r="B111" s="44"/>
      <c r="C111" s="36" t="s">
        <v>18</v>
      </c>
      <c r="D111" s="45"/>
      <c r="E111" s="45"/>
      <c r="F111" s="153" t="str">
        <f>F6</f>
        <v>Živičná úprava obecný úrad Petrovce</v>
      </c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45"/>
      <c r="R111" s="46"/>
    </row>
    <row r="112" s="1" customFormat="1" ht="36.96" customHeight="1">
      <c r="B112" s="44"/>
      <c r="C112" s="83" t="s">
        <v>123</v>
      </c>
      <c r="D112" s="45"/>
      <c r="E112" s="45"/>
      <c r="F112" s="85" t="str">
        <f>F7</f>
        <v>1528h - Odovodnenie cesty</v>
      </c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 ht="6.96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 ht="18" customHeight="1">
      <c r="B114" s="44"/>
      <c r="C114" s="36" t="s">
        <v>23</v>
      </c>
      <c r="D114" s="45"/>
      <c r="E114" s="45"/>
      <c r="F114" s="31" t="str">
        <f>F9</f>
        <v xml:space="preserve"> </v>
      </c>
      <c r="G114" s="45"/>
      <c r="H114" s="45"/>
      <c r="I114" s="45"/>
      <c r="J114" s="45"/>
      <c r="K114" s="36" t="s">
        <v>25</v>
      </c>
      <c r="L114" s="45"/>
      <c r="M114" s="88" t="str">
        <f>IF(O9="","",O9)</f>
        <v>21. 9. 2020</v>
      </c>
      <c r="N114" s="88"/>
      <c r="O114" s="88"/>
      <c r="P114" s="88"/>
      <c r="Q114" s="45"/>
      <c r="R114" s="46"/>
    </row>
    <row r="115" s="1" customFormat="1" ht="6.96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1" customFormat="1">
      <c r="B116" s="44"/>
      <c r="C116" s="36" t="s">
        <v>27</v>
      </c>
      <c r="D116" s="45"/>
      <c r="E116" s="45"/>
      <c r="F116" s="31" t="str">
        <f>E12</f>
        <v>Obec Petrovce</v>
      </c>
      <c r="G116" s="45"/>
      <c r="H116" s="45"/>
      <c r="I116" s="45"/>
      <c r="J116" s="45"/>
      <c r="K116" s="36" t="s">
        <v>33</v>
      </c>
      <c r="L116" s="45"/>
      <c r="M116" s="31" t="str">
        <f>E18</f>
        <v>Ing. Viera Bumberová</v>
      </c>
      <c r="N116" s="31"/>
      <c r="O116" s="31"/>
      <c r="P116" s="31"/>
      <c r="Q116" s="31"/>
      <c r="R116" s="46"/>
    </row>
    <row r="117" s="1" customFormat="1" ht="14.4" customHeight="1">
      <c r="B117" s="44"/>
      <c r="C117" s="36" t="s">
        <v>31</v>
      </c>
      <c r="D117" s="45"/>
      <c r="E117" s="45"/>
      <c r="F117" s="31" t="str">
        <f>IF(E15="","",E15)</f>
        <v>Vyplň údaj</v>
      </c>
      <c r="G117" s="45"/>
      <c r="H117" s="45"/>
      <c r="I117" s="45"/>
      <c r="J117" s="45"/>
      <c r="K117" s="36" t="s">
        <v>36</v>
      </c>
      <c r="L117" s="45"/>
      <c r="M117" s="31" t="str">
        <f>E21</f>
        <v xml:space="preserve"> </v>
      </c>
      <c r="N117" s="31"/>
      <c r="O117" s="31"/>
      <c r="P117" s="31"/>
      <c r="Q117" s="31"/>
      <c r="R117" s="46"/>
    </row>
    <row r="118" s="1" customFormat="1" ht="10.32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6"/>
    </row>
    <row r="119" s="8" customFormat="1" ht="29.28" customHeight="1">
      <c r="B119" s="193"/>
      <c r="C119" s="194" t="s">
        <v>145</v>
      </c>
      <c r="D119" s="195" t="s">
        <v>146</v>
      </c>
      <c r="E119" s="195" t="s">
        <v>59</v>
      </c>
      <c r="F119" s="195" t="s">
        <v>147</v>
      </c>
      <c r="G119" s="195"/>
      <c r="H119" s="195"/>
      <c r="I119" s="195"/>
      <c r="J119" s="195" t="s">
        <v>148</v>
      </c>
      <c r="K119" s="195" t="s">
        <v>149</v>
      </c>
      <c r="L119" s="195" t="s">
        <v>150</v>
      </c>
      <c r="M119" s="195"/>
      <c r="N119" s="195" t="s">
        <v>128</v>
      </c>
      <c r="O119" s="195"/>
      <c r="P119" s="195"/>
      <c r="Q119" s="196"/>
      <c r="R119" s="197"/>
      <c r="T119" s="104" t="s">
        <v>151</v>
      </c>
      <c r="U119" s="105" t="s">
        <v>41</v>
      </c>
      <c r="V119" s="105" t="s">
        <v>152</v>
      </c>
      <c r="W119" s="105" t="s">
        <v>153</v>
      </c>
      <c r="X119" s="105" t="s">
        <v>154</v>
      </c>
      <c r="Y119" s="105" t="s">
        <v>155</v>
      </c>
      <c r="Z119" s="105" t="s">
        <v>156</v>
      </c>
      <c r="AA119" s="106" t="s">
        <v>157</v>
      </c>
    </row>
    <row r="120" s="1" customFormat="1" ht="29.28" customHeight="1">
      <c r="B120" s="44"/>
      <c r="C120" s="108" t="s">
        <v>125</v>
      </c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198">
        <f>BK120</f>
        <v>0</v>
      </c>
      <c r="O120" s="199"/>
      <c r="P120" s="199"/>
      <c r="Q120" s="199"/>
      <c r="R120" s="46"/>
      <c r="T120" s="107"/>
      <c r="U120" s="65"/>
      <c r="V120" s="65"/>
      <c r="W120" s="200">
        <f>W121+W136</f>
        <v>0</v>
      </c>
      <c r="X120" s="65"/>
      <c r="Y120" s="200">
        <f>Y121+Y136</f>
        <v>31.739572000000003</v>
      </c>
      <c r="Z120" s="65"/>
      <c r="AA120" s="201">
        <f>AA121+AA136</f>
        <v>0.91199999999999992</v>
      </c>
      <c r="AT120" s="20" t="s">
        <v>76</v>
      </c>
      <c r="AU120" s="20" t="s">
        <v>130</v>
      </c>
      <c r="BK120" s="202">
        <f>BK121+BK136</f>
        <v>0</v>
      </c>
    </row>
    <row r="121" s="9" customFormat="1" ht="37.44001" customHeight="1">
      <c r="B121" s="203"/>
      <c r="C121" s="204"/>
      <c r="D121" s="205" t="s">
        <v>131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6">
        <f>BK121</f>
        <v>0</v>
      </c>
      <c r="O121" s="176"/>
      <c r="P121" s="176"/>
      <c r="Q121" s="176"/>
      <c r="R121" s="207"/>
      <c r="T121" s="208"/>
      <c r="U121" s="204"/>
      <c r="V121" s="204"/>
      <c r="W121" s="209">
        <f>W122+W125+W129+W134</f>
        <v>0</v>
      </c>
      <c r="X121" s="204"/>
      <c r="Y121" s="209">
        <f>Y122+Y125+Y129+Y134</f>
        <v>31.739572000000003</v>
      </c>
      <c r="Z121" s="204"/>
      <c r="AA121" s="210">
        <f>AA122+AA125+AA129+AA134</f>
        <v>0.91199999999999992</v>
      </c>
      <c r="AR121" s="211" t="s">
        <v>85</v>
      </c>
      <c r="AT121" s="212" t="s">
        <v>76</v>
      </c>
      <c r="AU121" s="212" t="s">
        <v>77</v>
      </c>
      <c r="AY121" s="211" t="s">
        <v>158</v>
      </c>
      <c r="BK121" s="213">
        <f>BK122+BK125+BK129+BK134</f>
        <v>0</v>
      </c>
    </row>
    <row r="122" s="9" customFormat="1" ht="19.92" customHeight="1">
      <c r="B122" s="203"/>
      <c r="C122" s="204"/>
      <c r="D122" s="214" t="s">
        <v>183</v>
      </c>
      <c r="E122" s="214"/>
      <c r="F122" s="214"/>
      <c r="G122" s="214"/>
      <c r="H122" s="214"/>
      <c r="I122" s="214"/>
      <c r="J122" s="214"/>
      <c r="K122" s="214"/>
      <c r="L122" s="214"/>
      <c r="M122" s="214"/>
      <c r="N122" s="215">
        <f>BK122</f>
        <v>0</v>
      </c>
      <c r="O122" s="216"/>
      <c r="P122" s="216"/>
      <c r="Q122" s="216"/>
      <c r="R122" s="207"/>
      <c r="T122" s="208"/>
      <c r="U122" s="204"/>
      <c r="V122" s="204"/>
      <c r="W122" s="209">
        <f>SUM(W123:W124)</f>
        <v>0</v>
      </c>
      <c r="X122" s="204"/>
      <c r="Y122" s="209">
        <f>SUM(Y123:Y124)</f>
        <v>0.00083999999999999993</v>
      </c>
      <c r="Z122" s="204"/>
      <c r="AA122" s="210">
        <f>SUM(AA123:AA124)</f>
        <v>0.91199999999999992</v>
      </c>
      <c r="AR122" s="211" t="s">
        <v>85</v>
      </c>
      <c r="AT122" s="212" t="s">
        <v>76</v>
      </c>
      <c r="AU122" s="212" t="s">
        <v>85</v>
      </c>
      <c r="AY122" s="211" t="s">
        <v>158</v>
      </c>
      <c r="BK122" s="213">
        <f>SUM(BK123:BK124)</f>
        <v>0</v>
      </c>
    </row>
    <row r="123" s="1" customFormat="1" ht="16.5" customHeight="1">
      <c r="B123" s="44"/>
      <c r="C123" s="217" t="s">
        <v>85</v>
      </c>
      <c r="D123" s="217" t="s">
        <v>159</v>
      </c>
      <c r="E123" s="218" t="s">
        <v>185</v>
      </c>
      <c r="F123" s="219" t="s">
        <v>186</v>
      </c>
      <c r="G123" s="219"/>
      <c r="H123" s="219"/>
      <c r="I123" s="219"/>
      <c r="J123" s="220" t="s">
        <v>167</v>
      </c>
      <c r="K123" s="221">
        <v>12</v>
      </c>
      <c r="L123" s="222">
        <v>0</v>
      </c>
      <c r="M123" s="223"/>
      <c r="N123" s="224">
        <f>ROUND(L123*K123,2)</f>
        <v>0</v>
      </c>
      <c r="O123" s="224"/>
      <c r="P123" s="224"/>
      <c r="Q123" s="224"/>
      <c r="R123" s="46"/>
      <c r="T123" s="225" t="s">
        <v>21</v>
      </c>
      <c r="U123" s="54" t="s">
        <v>44</v>
      </c>
      <c r="V123" s="45"/>
      <c r="W123" s="226">
        <f>V123*K123</f>
        <v>0</v>
      </c>
      <c r="X123" s="226">
        <v>6.9999999999999994E-05</v>
      </c>
      <c r="Y123" s="226">
        <f>X123*K123</f>
        <v>0.00083999999999999993</v>
      </c>
      <c r="Z123" s="226">
        <v>0.075999999999999998</v>
      </c>
      <c r="AA123" s="227">
        <f>Z123*K123</f>
        <v>0.91199999999999992</v>
      </c>
      <c r="AR123" s="20" t="s">
        <v>163</v>
      </c>
      <c r="AT123" s="20" t="s">
        <v>159</v>
      </c>
      <c r="AU123" s="20" t="s">
        <v>137</v>
      </c>
      <c r="AY123" s="20" t="s">
        <v>158</v>
      </c>
      <c r="BE123" s="140">
        <f>IF(U123="základná",N123,0)</f>
        <v>0</v>
      </c>
      <c r="BF123" s="140">
        <f>IF(U123="znížená",N123,0)</f>
        <v>0</v>
      </c>
      <c r="BG123" s="140">
        <f>IF(U123="zákl. prenesená",N123,0)</f>
        <v>0</v>
      </c>
      <c r="BH123" s="140">
        <f>IF(U123="zníž. prenesená",N123,0)</f>
        <v>0</v>
      </c>
      <c r="BI123" s="140">
        <f>IF(U123="nulová",N123,0)</f>
        <v>0</v>
      </c>
      <c r="BJ123" s="20" t="s">
        <v>137</v>
      </c>
      <c r="BK123" s="140">
        <f>ROUND(L123*K123,2)</f>
        <v>0</v>
      </c>
      <c r="BL123" s="20" t="s">
        <v>163</v>
      </c>
      <c r="BM123" s="20" t="s">
        <v>187</v>
      </c>
    </row>
    <row r="124" s="1" customFormat="1" ht="25.5" customHeight="1">
      <c r="B124" s="44"/>
      <c r="C124" s="217" t="s">
        <v>137</v>
      </c>
      <c r="D124" s="217" t="s">
        <v>159</v>
      </c>
      <c r="E124" s="218" t="s">
        <v>188</v>
      </c>
      <c r="F124" s="219" t="s">
        <v>189</v>
      </c>
      <c r="G124" s="219"/>
      <c r="H124" s="219"/>
      <c r="I124" s="219"/>
      <c r="J124" s="220" t="s">
        <v>190</v>
      </c>
      <c r="K124" s="221">
        <v>2.3999999999999999</v>
      </c>
      <c r="L124" s="222">
        <v>0</v>
      </c>
      <c r="M124" s="223"/>
      <c r="N124" s="224">
        <f>ROUND(L124*K124,2)</f>
        <v>0</v>
      </c>
      <c r="O124" s="224"/>
      <c r="P124" s="224"/>
      <c r="Q124" s="224"/>
      <c r="R124" s="46"/>
      <c r="T124" s="225" t="s">
        <v>21</v>
      </c>
      <c r="U124" s="54" t="s">
        <v>44</v>
      </c>
      <c r="V124" s="45"/>
      <c r="W124" s="226">
        <f>V124*K124</f>
        <v>0</v>
      </c>
      <c r="X124" s="226">
        <v>0</v>
      </c>
      <c r="Y124" s="226">
        <f>X124*K124</f>
        <v>0</v>
      </c>
      <c r="Z124" s="226">
        <v>0</v>
      </c>
      <c r="AA124" s="227">
        <f>Z124*K124</f>
        <v>0</v>
      </c>
      <c r="AR124" s="20" t="s">
        <v>163</v>
      </c>
      <c r="AT124" s="20" t="s">
        <v>159</v>
      </c>
      <c r="AU124" s="20" t="s">
        <v>137</v>
      </c>
      <c r="AY124" s="20" t="s">
        <v>158</v>
      </c>
      <c r="BE124" s="140">
        <f>IF(U124="základná",N124,0)</f>
        <v>0</v>
      </c>
      <c r="BF124" s="140">
        <f>IF(U124="znížená",N124,0)</f>
        <v>0</v>
      </c>
      <c r="BG124" s="140">
        <f>IF(U124="zákl. prenesená",N124,0)</f>
        <v>0</v>
      </c>
      <c r="BH124" s="140">
        <f>IF(U124="zníž. prenesená",N124,0)</f>
        <v>0</v>
      </c>
      <c r="BI124" s="140">
        <f>IF(U124="nulová",N124,0)</f>
        <v>0</v>
      </c>
      <c r="BJ124" s="20" t="s">
        <v>137</v>
      </c>
      <c r="BK124" s="140">
        <f>ROUND(L124*K124,2)</f>
        <v>0</v>
      </c>
      <c r="BL124" s="20" t="s">
        <v>163</v>
      </c>
      <c r="BM124" s="20" t="s">
        <v>191</v>
      </c>
    </row>
    <row r="125" s="9" customFormat="1" ht="29.88" customHeight="1">
      <c r="B125" s="203"/>
      <c r="C125" s="204"/>
      <c r="D125" s="214" t="s">
        <v>132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28">
        <f>BK125</f>
        <v>0</v>
      </c>
      <c r="O125" s="229"/>
      <c r="P125" s="229"/>
      <c r="Q125" s="229"/>
      <c r="R125" s="207"/>
      <c r="T125" s="208"/>
      <c r="U125" s="204"/>
      <c r="V125" s="204"/>
      <c r="W125" s="209">
        <f>SUM(W126:W128)</f>
        <v>0</v>
      </c>
      <c r="X125" s="204"/>
      <c r="Y125" s="209">
        <f>SUM(Y126:Y128)</f>
        <v>30.428582000000002</v>
      </c>
      <c r="Z125" s="204"/>
      <c r="AA125" s="210">
        <f>SUM(AA126:AA128)</f>
        <v>0</v>
      </c>
      <c r="AR125" s="211" t="s">
        <v>85</v>
      </c>
      <c r="AT125" s="212" t="s">
        <v>76</v>
      </c>
      <c r="AU125" s="212" t="s">
        <v>85</v>
      </c>
      <c r="AY125" s="211" t="s">
        <v>158</v>
      </c>
      <c r="BK125" s="213">
        <f>SUM(BK126:BK128)</f>
        <v>0</v>
      </c>
    </row>
    <row r="126" s="1" customFormat="1" ht="25.5" customHeight="1">
      <c r="B126" s="44"/>
      <c r="C126" s="217" t="s">
        <v>169</v>
      </c>
      <c r="D126" s="217" t="s">
        <v>159</v>
      </c>
      <c r="E126" s="218" t="s">
        <v>192</v>
      </c>
      <c r="F126" s="219" t="s">
        <v>193</v>
      </c>
      <c r="G126" s="219"/>
      <c r="H126" s="219"/>
      <c r="I126" s="219"/>
      <c r="J126" s="220" t="s">
        <v>190</v>
      </c>
      <c r="K126" s="221">
        <v>1.95</v>
      </c>
      <c r="L126" s="222">
        <v>0</v>
      </c>
      <c r="M126" s="223"/>
      <c r="N126" s="224">
        <f>ROUND(L126*K126,2)</f>
        <v>0</v>
      </c>
      <c r="O126" s="224"/>
      <c r="P126" s="224"/>
      <c r="Q126" s="224"/>
      <c r="R126" s="46"/>
      <c r="T126" s="225" t="s">
        <v>21</v>
      </c>
      <c r="U126" s="54" t="s">
        <v>44</v>
      </c>
      <c r="V126" s="45"/>
      <c r="W126" s="226">
        <f>V126*K126</f>
        <v>0</v>
      </c>
      <c r="X126" s="226">
        <v>0.27476</v>
      </c>
      <c r="Y126" s="226">
        <f>X126*K126</f>
        <v>0.53578199999999998</v>
      </c>
      <c r="Z126" s="226">
        <v>0</v>
      </c>
      <c r="AA126" s="227">
        <f>Z126*K126</f>
        <v>0</v>
      </c>
      <c r="AR126" s="20" t="s">
        <v>163</v>
      </c>
      <c r="AT126" s="20" t="s">
        <v>159</v>
      </c>
      <c r="AU126" s="20" t="s">
        <v>137</v>
      </c>
      <c r="AY126" s="20" t="s">
        <v>158</v>
      </c>
      <c r="BE126" s="140">
        <f>IF(U126="základná",N126,0)</f>
        <v>0</v>
      </c>
      <c r="BF126" s="140">
        <f>IF(U126="znížená",N126,0)</f>
        <v>0</v>
      </c>
      <c r="BG126" s="140">
        <f>IF(U126="zákl. prenesená",N126,0)</f>
        <v>0</v>
      </c>
      <c r="BH126" s="140">
        <f>IF(U126="zníž. prenesená",N126,0)</f>
        <v>0</v>
      </c>
      <c r="BI126" s="140">
        <f>IF(U126="nulová",N126,0)</f>
        <v>0</v>
      </c>
      <c r="BJ126" s="20" t="s">
        <v>137</v>
      </c>
      <c r="BK126" s="140">
        <f>ROUND(L126*K126,2)</f>
        <v>0</v>
      </c>
      <c r="BL126" s="20" t="s">
        <v>163</v>
      </c>
      <c r="BM126" s="20" t="s">
        <v>194</v>
      </c>
    </row>
    <row r="127" s="1" customFormat="1" ht="38.25" customHeight="1">
      <c r="B127" s="44"/>
      <c r="C127" s="217" t="s">
        <v>163</v>
      </c>
      <c r="D127" s="217" t="s">
        <v>159</v>
      </c>
      <c r="E127" s="218" t="s">
        <v>160</v>
      </c>
      <c r="F127" s="219" t="s">
        <v>161</v>
      </c>
      <c r="G127" s="219"/>
      <c r="H127" s="219"/>
      <c r="I127" s="219"/>
      <c r="J127" s="220" t="s">
        <v>162</v>
      </c>
      <c r="K127" s="221">
        <v>32</v>
      </c>
      <c r="L127" s="222">
        <v>0</v>
      </c>
      <c r="M127" s="223"/>
      <c r="N127" s="224">
        <f>ROUND(L127*K127,2)</f>
        <v>0</v>
      </c>
      <c r="O127" s="224"/>
      <c r="P127" s="224"/>
      <c r="Q127" s="224"/>
      <c r="R127" s="46"/>
      <c r="T127" s="225" t="s">
        <v>21</v>
      </c>
      <c r="U127" s="54" t="s">
        <v>44</v>
      </c>
      <c r="V127" s="45"/>
      <c r="W127" s="226">
        <f>V127*K127</f>
        <v>0</v>
      </c>
      <c r="X127" s="226">
        <v>0.15620000000000001</v>
      </c>
      <c r="Y127" s="226">
        <f>X127*K127</f>
        <v>4.9984000000000002</v>
      </c>
      <c r="Z127" s="226">
        <v>0</v>
      </c>
      <c r="AA127" s="227">
        <f>Z127*K127</f>
        <v>0</v>
      </c>
      <c r="AR127" s="20" t="s">
        <v>163</v>
      </c>
      <c r="AT127" s="20" t="s">
        <v>159</v>
      </c>
      <c r="AU127" s="20" t="s">
        <v>137</v>
      </c>
      <c r="AY127" s="20" t="s">
        <v>158</v>
      </c>
      <c r="BE127" s="140">
        <f>IF(U127="základná",N127,0)</f>
        <v>0</v>
      </c>
      <c r="BF127" s="140">
        <f>IF(U127="znížená",N127,0)</f>
        <v>0</v>
      </c>
      <c r="BG127" s="140">
        <f>IF(U127="zákl. prenesená",N127,0)</f>
        <v>0</v>
      </c>
      <c r="BH127" s="140">
        <f>IF(U127="zníž. prenesená",N127,0)</f>
        <v>0</v>
      </c>
      <c r="BI127" s="140">
        <f>IF(U127="nulová",N127,0)</f>
        <v>0</v>
      </c>
      <c r="BJ127" s="20" t="s">
        <v>137</v>
      </c>
      <c r="BK127" s="140">
        <f>ROUND(L127*K127,2)</f>
        <v>0</v>
      </c>
      <c r="BL127" s="20" t="s">
        <v>163</v>
      </c>
      <c r="BM127" s="20" t="s">
        <v>195</v>
      </c>
    </row>
    <row r="128" s="1" customFormat="1" ht="38.25" customHeight="1">
      <c r="B128" s="44"/>
      <c r="C128" s="217" t="s">
        <v>196</v>
      </c>
      <c r="D128" s="217" t="s">
        <v>159</v>
      </c>
      <c r="E128" s="218" t="s">
        <v>197</v>
      </c>
      <c r="F128" s="219" t="s">
        <v>198</v>
      </c>
      <c r="G128" s="219"/>
      <c r="H128" s="219"/>
      <c r="I128" s="219"/>
      <c r="J128" s="220" t="s">
        <v>167</v>
      </c>
      <c r="K128" s="221">
        <v>160</v>
      </c>
      <c r="L128" s="222">
        <v>0</v>
      </c>
      <c r="M128" s="223"/>
      <c r="N128" s="224">
        <f>ROUND(L128*K128,2)</f>
        <v>0</v>
      </c>
      <c r="O128" s="224"/>
      <c r="P128" s="224"/>
      <c r="Q128" s="224"/>
      <c r="R128" s="46"/>
      <c r="T128" s="225" t="s">
        <v>21</v>
      </c>
      <c r="U128" s="54" t="s">
        <v>44</v>
      </c>
      <c r="V128" s="45"/>
      <c r="W128" s="226">
        <f>V128*K128</f>
        <v>0</v>
      </c>
      <c r="X128" s="226">
        <v>0.15559000000000001</v>
      </c>
      <c r="Y128" s="226">
        <f>X128*K128</f>
        <v>24.894400000000001</v>
      </c>
      <c r="Z128" s="226">
        <v>0</v>
      </c>
      <c r="AA128" s="227">
        <f>Z128*K128</f>
        <v>0</v>
      </c>
      <c r="AR128" s="20" t="s">
        <v>163</v>
      </c>
      <c r="AT128" s="20" t="s">
        <v>159</v>
      </c>
      <c r="AU128" s="20" t="s">
        <v>137</v>
      </c>
      <c r="AY128" s="20" t="s">
        <v>158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137</v>
      </c>
      <c r="BK128" s="140">
        <f>ROUND(L128*K128,2)</f>
        <v>0</v>
      </c>
      <c r="BL128" s="20" t="s">
        <v>163</v>
      </c>
      <c r="BM128" s="20" t="s">
        <v>199</v>
      </c>
    </row>
    <row r="129" s="9" customFormat="1" ht="29.88" customHeight="1">
      <c r="B129" s="203"/>
      <c r="C129" s="204"/>
      <c r="D129" s="214" t="s">
        <v>133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28">
        <f>BK129</f>
        <v>0</v>
      </c>
      <c r="O129" s="229"/>
      <c r="P129" s="229"/>
      <c r="Q129" s="229"/>
      <c r="R129" s="207"/>
      <c r="T129" s="208"/>
      <c r="U129" s="204"/>
      <c r="V129" s="204"/>
      <c r="W129" s="209">
        <f>SUM(W130:W133)</f>
        <v>0</v>
      </c>
      <c r="X129" s="204"/>
      <c r="Y129" s="209">
        <f>SUM(Y130:Y133)</f>
        <v>1.3101500000000002</v>
      </c>
      <c r="Z129" s="204"/>
      <c r="AA129" s="210">
        <f>SUM(AA130:AA133)</f>
        <v>0</v>
      </c>
      <c r="AR129" s="211" t="s">
        <v>85</v>
      </c>
      <c r="AT129" s="212" t="s">
        <v>76</v>
      </c>
      <c r="AU129" s="212" t="s">
        <v>85</v>
      </c>
      <c r="AY129" s="211" t="s">
        <v>158</v>
      </c>
      <c r="BK129" s="213">
        <f>SUM(BK130:BK133)</f>
        <v>0</v>
      </c>
    </row>
    <row r="130" s="1" customFormat="1" ht="25.5" customHeight="1">
      <c r="B130" s="44"/>
      <c r="C130" s="217" t="s">
        <v>200</v>
      </c>
      <c r="D130" s="217" t="s">
        <v>159</v>
      </c>
      <c r="E130" s="218" t="s">
        <v>170</v>
      </c>
      <c r="F130" s="219" t="s">
        <v>171</v>
      </c>
      <c r="G130" s="219"/>
      <c r="H130" s="219"/>
      <c r="I130" s="219"/>
      <c r="J130" s="220" t="s">
        <v>172</v>
      </c>
      <c r="K130" s="221">
        <v>16</v>
      </c>
      <c r="L130" s="222">
        <v>0</v>
      </c>
      <c r="M130" s="223"/>
      <c r="N130" s="224">
        <f>ROUND(L130*K130,2)</f>
        <v>0</v>
      </c>
      <c r="O130" s="224"/>
      <c r="P130" s="224"/>
      <c r="Q130" s="224"/>
      <c r="R130" s="46"/>
      <c r="T130" s="225" t="s">
        <v>21</v>
      </c>
      <c r="U130" s="54" t="s">
        <v>44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163</v>
      </c>
      <c r="AT130" s="20" t="s">
        <v>159</v>
      </c>
      <c r="AU130" s="20" t="s">
        <v>137</v>
      </c>
      <c r="AY130" s="20" t="s">
        <v>158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137</v>
      </c>
      <c r="BK130" s="140">
        <f>ROUND(L130*K130,2)</f>
        <v>0</v>
      </c>
      <c r="BL130" s="20" t="s">
        <v>163</v>
      </c>
      <c r="BM130" s="20" t="s">
        <v>201</v>
      </c>
    </row>
    <row r="131" s="1" customFormat="1" ht="51" customHeight="1">
      <c r="B131" s="44"/>
      <c r="C131" s="217" t="s">
        <v>202</v>
      </c>
      <c r="D131" s="217" t="s">
        <v>159</v>
      </c>
      <c r="E131" s="218" t="s">
        <v>203</v>
      </c>
      <c r="F131" s="219" t="s">
        <v>204</v>
      </c>
      <c r="G131" s="219"/>
      <c r="H131" s="219"/>
      <c r="I131" s="219"/>
      <c r="J131" s="220" t="s">
        <v>172</v>
      </c>
      <c r="K131" s="221">
        <v>5</v>
      </c>
      <c r="L131" s="222">
        <v>0</v>
      </c>
      <c r="M131" s="223"/>
      <c r="N131" s="224">
        <f>ROUND(L131*K131,2)</f>
        <v>0</v>
      </c>
      <c r="O131" s="224"/>
      <c r="P131" s="224"/>
      <c r="Q131" s="224"/>
      <c r="R131" s="46"/>
      <c r="T131" s="225" t="s">
        <v>21</v>
      </c>
      <c r="U131" s="54" t="s">
        <v>44</v>
      </c>
      <c r="V131" s="45"/>
      <c r="W131" s="226">
        <f>V131*K131</f>
        <v>0</v>
      </c>
      <c r="X131" s="226">
        <v>0.21063000000000001</v>
      </c>
      <c r="Y131" s="226">
        <f>X131*K131</f>
        <v>1.05315</v>
      </c>
      <c r="Z131" s="226">
        <v>0</v>
      </c>
      <c r="AA131" s="227">
        <f>Z131*K131</f>
        <v>0</v>
      </c>
      <c r="AR131" s="20" t="s">
        <v>163</v>
      </c>
      <c r="AT131" s="20" t="s">
        <v>159</v>
      </c>
      <c r="AU131" s="20" t="s">
        <v>137</v>
      </c>
      <c r="AY131" s="20" t="s">
        <v>158</v>
      </c>
      <c r="BE131" s="140">
        <f>IF(U131="základná",N131,0)</f>
        <v>0</v>
      </c>
      <c r="BF131" s="140">
        <f>IF(U131="znížená",N131,0)</f>
        <v>0</v>
      </c>
      <c r="BG131" s="140">
        <f>IF(U131="zákl. prenesená",N131,0)</f>
        <v>0</v>
      </c>
      <c r="BH131" s="140">
        <f>IF(U131="zníž. prenesená",N131,0)</f>
        <v>0</v>
      </c>
      <c r="BI131" s="140">
        <f>IF(U131="nulová",N131,0)</f>
        <v>0</v>
      </c>
      <c r="BJ131" s="20" t="s">
        <v>137</v>
      </c>
      <c r="BK131" s="140">
        <f>ROUND(L131*K131,2)</f>
        <v>0</v>
      </c>
      <c r="BL131" s="20" t="s">
        <v>163</v>
      </c>
      <c r="BM131" s="20" t="s">
        <v>205</v>
      </c>
    </row>
    <row r="132" s="1" customFormat="1" ht="51" customHeight="1">
      <c r="B132" s="44"/>
      <c r="C132" s="232" t="s">
        <v>206</v>
      </c>
      <c r="D132" s="232" t="s">
        <v>207</v>
      </c>
      <c r="E132" s="233" t="s">
        <v>208</v>
      </c>
      <c r="F132" s="234" t="s">
        <v>209</v>
      </c>
      <c r="G132" s="234"/>
      <c r="H132" s="234"/>
      <c r="I132" s="234"/>
      <c r="J132" s="235" t="s">
        <v>210</v>
      </c>
      <c r="K132" s="236">
        <v>5</v>
      </c>
      <c r="L132" s="237">
        <v>0</v>
      </c>
      <c r="M132" s="238"/>
      <c r="N132" s="239">
        <f>ROUND(L132*K132,2)</f>
        <v>0</v>
      </c>
      <c r="O132" s="224"/>
      <c r="P132" s="224"/>
      <c r="Q132" s="224"/>
      <c r="R132" s="46"/>
      <c r="T132" s="225" t="s">
        <v>21</v>
      </c>
      <c r="U132" s="54" t="s">
        <v>44</v>
      </c>
      <c r="V132" s="45"/>
      <c r="W132" s="226">
        <f>V132*K132</f>
        <v>0</v>
      </c>
      <c r="X132" s="226">
        <v>0.035000000000000003</v>
      </c>
      <c r="Y132" s="226">
        <f>X132*K132</f>
        <v>0.17500000000000002</v>
      </c>
      <c r="Z132" s="226">
        <v>0</v>
      </c>
      <c r="AA132" s="227">
        <f>Z132*K132</f>
        <v>0</v>
      </c>
      <c r="AR132" s="20" t="s">
        <v>206</v>
      </c>
      <c r="AT132" s="20" t="s">
        <v>207</v>
      </c>
      <c r="AU132" s="20" t="s">
        <v>137</v>
      </c>
      <c r="AY132" s="20" t="s">
        <v>158</v>
      </c>
      <c r="BE132" s="140">
        <f>IF(U132="základná",N132,0)</f>
        <v>0</v>
      </c>
      <c r="BF132" s="140">
        <f>IF(U132="znížená",N132,0)</f>
        <v>0</v>
      </c>
      <c r="BG132" s="140">
        <f>IF(U132="zákl. prenesená",N132,0)</f>
        <v>0</v>
      </c>
      <c r="BH132" s="140">
        <f>IF(U132="zníž. prenesená",N132,0)</f>
        <v>0</v>
      </c>
      <c r="BI132" s="140">
        <f>IF(U132="nulová",N132,0)</f>
        <v>0</v>
      </c>
      <c r="BJ132" s="20" t="s">
        <v>137</v>
      </c>
      <c r="BK132" s="140">
        <f>ROUND(L132*K132,2)</f>
        <v>0</v>
      </c>
      <c r="BL132" s="20" t="s">
        <v>163</v>
      </c>
      <c r="BM132" s="20" t="s">
        <v>211</v>
      </c>
    </row>
    <row r="133" s="1" customFormat="1" ht="51" customHeight="1">
      <c r="B133" s="44"/>
      <c r="C133" s="232" t="s">
        <v>212</v>
      </c>
      <c r="D133" s="232" t="s">
        <v>207</v>
      </c>
      <c r="E133" s="233" t="s">
        <v>213</v>
      </c>
      <c r="F133" s="234" t="s">
        <v>214</v>
      </c>
      <c r="G133" s="234"/>
      <c r="H133" s="234"/>
      <c r="I133" s="234"/>
      <c r="J133" s="235" t="s">
        <v>210</v>
      </c>
      <c r="K133" s="236">
        <v>10</v>
      </c>
      <c r="L133" s="237">
        <v>0</v>
      </c>
      <c r="M133" s="238"/>
      <c r="N133" s="239">
        <f>ROUND(L133*K133,2)</f>
        <v>0</v>
      </c>
      <c r="O133" s="224"/>
      <c r="P133" s="224"/>
      <c r="Q133" s="224"/>
      <c r="R133" s="46"/>
      <c r="T133" s="225" t="s">
        <v>21</v>
      </c>
      <c r="U133" s="54" t="s">
        <v>44</v>
      </c>
      <c r="V133" s="45"/>
      <c r="W133" s="226">
        <f>V133*K133</f>
        <v>0</v>
      </c>
      <c r="X133" s="226">
        <v>0.0082000000000000007</v>
      </c>
      <c r="Y133" s="226">
        <f>X133*K133</f>
        <v>0.082000000000000003</v>
      </c>
      <c r="Z133" s="226">
        <v>0</v>
      </c>
      <c r="AA133" s="227">
        <f>Z133*K133</f>
        <v>0</v>
      </c>
      <c r="AR133" s="20" t="s">
        <v>206</v>
      </c>
      <c r="AT133" s="20" t="s">
        <v>207</v>
      </c>
      <c r="AU133" s="20" t="s">
        <v>137</v>
      </c>
      <c r="AY133" s="20" t="s">
        <v>158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20" t="s">
        <v>137</v>
      </c>
      <c r="BK133" s="140">
        <f>ROUND(L133*K133,2)</f>
        <v>0</v>
      </c>
      <c r="BL133" s="20" t="s">
        <v>163</v>
      </c>
      <c r="BM133" s="20" t="s">
        <v>215</v>
      </c>
    </row>
    <row r="134" s="9" customFormat="1" ht="29.88" customHeight="1">
      <c r="B134" s="203"/>
      <c r="C134" s="204"/>
      <c r="D134" s="214" t="s">
        <v>184</v>
      </c>
      <c r="E134" s="214"/>
      <c r="F134" s="214"/>
      <c r="G134" s="214"/>
      <c r="H134" s="214"/>
      <c r="I134" s="214"/>
      <c r="J134" s="214"/>
      <c r="K134" s="214"/>
      <c r="L134" s="214"/>
      <c r="M134" s="214"/>
      <c r="N134" s="228">
        <f>BK134</f>
        <v>0</v>
      </c>
      <c r="O134" s="229"/>
      <c r="P134" s="229"/>
      <c r="Q134" s="229"/>
      <c r="R134" s="207"/>
      <c r="T134" s="208"/>
      <c r="U134" s="204"/>
      <c r="V134" s="204"/>
      <c r="W134" s="209">
        <f>W135</f>
        <v>0</v>
      </c>
      <c r="X134" s="204"/>
      <c r="Y134" s="209">
        <f>Y135</f>
        <v>0</v>
      </c>
      <c r="Z134" s="204"/>
      <c r="AA134" s="210">
        <f>AA135</f>
        <v>0</v>
      </c>
      <c r="AR134" s="211" t="s">
        <v>85</v>
      </c>
      <c r="AT134" s="212" t="s">
        <v>76</v>
      </c>
      <c r="AU134" s="212" t="s">
        <v>85</v>
      </c>
      <c r="AY134" s="211" t="s">
        <v>158</v>
      </c>
      <c r="BK134" s="213">
        <f>BK135</f>
        <v>0</v>
      </c>
    </row>
    <row r="135" s="1" customFormat="1" ht="38.25" customHeight="1">
      <c r="B135" s="44"/>
      <c r="C135" s="217" t="s">
        <v>216</v>
      </c>
      <c r="D135" s="217" t="s">
        <v>159</v>
      </c>
      <c r="E135" s="218" t="s">
        <v>217</v>
      </c>
      <c r="F135" s="219" t="s">
        <v>218</v>
      </c>
      <c r="G135" s="219"/>
      <c r="H135" s="219"/>
      <c r="I135" s="219"/>
      <c r="J135" s="220" t="s">
        <v>162</v>
      </c>
      <c r="K135" s="221">
        <v>31.739999999999998</v>
      </c>
      <c r="L135" s="222">
        <v>0</v>
      </c>
      <c r="M135" s="223"/>
      <c r="N135" s="224">
        <f>ROUND(L135*K135,2)</f>
        <v>0</v>
      </c>
      <c r="O135" s="224"/>
      <c r="P135" s="224"/>
      <c r="Q135" s="224"/>
      <c r="R135" s="46"/>
      <c r="T135" s="225" t="s">
        <v>21</v>
      </c>
      <c r="U135" s="54" t="s">
        <v>44</v>
      </c>
      <c r="V135" s="45"/>
      <c r="W135" s="226">
        <f>V135*K135</f>
        <v>0</v>
      </c>
      <c r="X135" s="226">
        <v>0</v>
      </c>
      <c r="Y135" s="226">
        <f>X135*K135</f>
        <v>0</v>
      </c>
      <c r="Z135" s="226">
        <v>0</v>
      </c>
      <c r="AA135" s="227">
        <f>Z135*K135</f>
        <v>0</v>
      </c>
      <c r="AR135" s="20" t="s">
        <v>163</v>
      </c>
      <c r="AT135" s="20" t="s">
        <v>159</v>
      </c>
      <c r="AU135" s="20" t="s">
        <v>137</v>
      </c>
      <c r="AY135" s="20" t="s">
        <v>158</v>
      </c>
      <c r="BE135" s="140">
        <f>IF(U135="základná",N135,0)</f>
        <v>0</v>
      </c>
      <c r="BF135" s="140">
        <f>IF(U135="znížená",N135,0)</f>
        <v>0</v>
      </c>
      <c r="BG135" s="140">
        <f>IF(U135="zákl. prenesená",N135,0)</f>
        <v>0</v>
      </c>
      <c r="BH135" s="140">
        <f>IF(U135="zníž. prenesená",N135,0)</f>
        <v>0</v>
      </c>
      <c r="BI135" s="140">
        <f>IF(U135="nulová",N135,0)</f>
        <v>0</v>
      </c>
      <c r="BJ135" s="20" t="s">
        <v>137</v>
      </c>
      <c r="BK135" s="140">
        <f>ROUND(L135*K135,2)</f>
        <v>0</v>
      </c>
      <c r="BL135" s="20" t="s">
        <v>163</v>
      </c>
      <c r="BM135" s="20" t="s">
        <v>219</v>
      </c>
    </row>
    <row r="136" s="1" customFormat="1" ht="49.92" customHeight="1">
      <c r="B136" s="44"/>
      <c r="C136" s="45"/>
      <c r="D136" s="205" t="s">
        <v>174</v>
      </c>
      <c r="E136" s="45"/>
      <c r="F136" s="45"/>
      <c r="G136" s="45"/>
      <c r="H136" s="45"/>
      <c r="I136" s="45"/>
      <c r="J136" s="45"/>
      <c r="K136" s="45"/>
      <c r="L136" s="45"/>
      <c r="M136" s="45"/>
      <c r="N136" s="230">
        <f>BK136</f>
        <v>0</v>
      </c>
      <c r="O136" s="231"/>
      <c r="P136" s="231"/>
      <c r="Q136" s="231"/>
      <c r="R136" s="46"/>
      <c r="T136" s="191"/>
      <c r="U136" s="70"/>
      <c r="V136" s="70"/>
      <c r="W136" s="70"/>
      <c r="X136" s="70"/>
      <c r="Y136" s="70"/>
      <c r="Z136" s="70"/>
      <c r="AA136" s="72"/>
      <c r="AT136" s="20" t="s">
        <v>76</v>
      </c>
      <c r="AU136" s="20" t="s">
        <v>77</v>
      </c>
      <c r="AY136" s="20" t="s">
        <v>175</v>
      </c>
      <c r="BK136" s="140">
        <v>0</v>
      </c>
    </row>
    <row r="137" s="1" customFormat="1" ht="6.96" customHeight="1">
      <c r="B137" s="73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5"/>
    </row>
  </sheetData>
  <sheetProtection sheet="1" formatColumns="0" formatRows="0" objects="1" scenarios="1" spinCount="10" saltValue="+Ld6IYpyFQodjOFzir8ottSXA8JWKIYtKiNkSNSbNyJtyRZHuV+PGNcws8nKQKej4vXWs5QXXM7/LXz+ht1/nQ==" hashValue="EDO4kogacECCgOKFrbOAb5hGDSOIVdiATosQNThAMwQ6H/BuuwCgoyTrSg0rYTIZ0MgrFnHq2Wqwl+D3DLRqbw==" algorithmName="SHA-512" password="CC35"/>
  <mergeCells count="104">
    <mergeCell ref="F135:I135"/>
    <mergeCell ref="F132:I132"/>
    <mergeCell ref="F133:I133"/>
    <mergeCell ref="L135:M135"/>
    <mergeCell ref="N135:Q135"/>
    <mergeCell ref="N134:Q134"/>
    <mergeCell ref="N136:Q136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N101:Q101"/>
    <mergeCell ref="L103:Q103"/>
    <mergeCell ref="C109:Q109"/>
    <mergeCell ref="M114:P114"/>
    <mergeCell ref="F111:P111"/>
    <mergeCell ref="F112:P112"/>
    <mergeCell ref="M116:Q116"/>
    <mergeCell ref="M117:Q117"/>
    <mergeCell ref="L119:M119"/>
    <mergeCell ref="N119:Q119"/>
    <mergeCell ref="F119:I119"/>
    <mergeCell ref="N128:Q128"/>
    <mergeCell ref="N120:Q120"/>
    <mergeCell ref="N121:Q121"/>
    <mergeCell ref="N122:Q122"/>
    <mergeCell ref="F123:I123"/>
    <mergeCell ref="F126:I126"/>
    <mergeCell ref="L123:M123"/>
    <mergeCell ref="N123:Q123"/>
    <mergeCell ref="F124:I124"/>
    <mergeCell ref="L124:M124"/>
    <mergeCell ref="N124:Q124"/>
    <mergeCell ref="L126:M126"/>
    <mergeCell ref="N126:Q126"/>
    <mergeCell ref="L127:M127"/>
    <mergeCell ref="N127:Q127"/>
    <mergeCell ref="L128:M128"/>
    <mergeCell ref="N125:Q125"/>
    <mergeCell ref="F127:I127"/>
    <mergeCell ref="F130:I130"/>
    <mergeCell ref="F128:I128"/>
    <mergeCell ref="L130:M130"/>
    <mergeCell ref="N130:Q130"/>
    <mergeCell ref="F131:I131"/>
    <mergeCell ref="L131:M131"/>
    <mergeCell ref="N131:Q131"/>
    <mergeCell ref="L132:M132"/>
    <mergeCell ref="N132:Q132"/>
    <mergeCell ref="L133:M133"/>
    <mergeCell ref="N133:Q133"/>
    <mergeCell ref="N129:Q129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</mergeCells>
  <hyperlinks>
    <hyperlink ref="F1:G1" location="C2" display="1) Krycí list rozpočtu"/>
    <hyperlink ref="H1:K1" location="C86" display="2) Rekapitulácia rozpočtu"/>
    <hyperlink ref="L1" location="C119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1"/>
      <c r="B1" s="11"/>
      <c r="C1" s="11"/>
      <c r="D1" s="12" t="s">
        <v>1</v>
      </c>
      <c r="E1" s="11"/>
      <c r="F1" s="13" t="s">
        <v>117</v>
      </c>
      <c r="G1" s="13"/>
      <c r="H1" s="152" t="s">
        <v>118</v>
      </c>
      <c r="I1" s="152"/>
      <c r="J1" s="152"/>
      <c r="K1" s="152"/>
      <c r="L1" s="13" t="s">
        <v>119</v>
      </c>
      <c r="M1" s="11"/>
      <c r="N1" s="11"/>
      <c r="O1" s="12" t="s">
        <v>120</v>
      </c>
      <c r="P1" s="11"/>
      <c r="Q1" s="11"/>
      <c r="R1" s="11"/>
      <c r="S1" s="13" t="s">
        <v>121</v>
      </c>
      <c r="T1" s="13"/>
      <c r="U1" s="151"/>
      <c r="V1" s="15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107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18</v>
      </c>
      <c r="E6" s="29"/>
      <c r="F6" s="153" t="str">
        <f>'Rekapitulácia stavby'!K6</f>
        <v>Živičná úprava obecný úrad Petrovce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123</v>
      </c>
      <c r="E7" s="45"/>
      <c r="F7" s="34" t="s">
        <v>220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20</v>
      </c>
      <c r="E8" s="45"/>
      <c r="F8" s="31" t="s">
        <v>21</v>
      </c>
      <c r="G8" s="45"/>
      <c r="H8" s="45"/>
      <c r="I8" s="45"/>
      <c r="J8" s="45"/>
      <c r="K8" s="45"/>
      <c r="L8" s="45"/>
      <c r="M8" s="36" t="s">
        <v>22</v>
      </c>
      <c r="N8" s="45"/>
      <c r="O8" s="31" t="s">
        <v>21</v>
      </c>
      <c r="P8" s="45"/>
      <c r="Q8" s="45"/>
      <c r="R8" s="46"/>
    </row>
    <row r="9" s="1" customFormat="1" ht="14.4" customHeight="1">
      <c r="B9" s="44"/>
      <c r="C9" s="45"/>
      <c r="D9" s="36" t="s">
        <v>23</v>
      </c>
      <c r="E9" s="45"/>
      <c r="F9" s="31" t="s">
        <v>24</v>
      </c>
      <c r="G9" s="45"/>
      <c r="H9" s="45"/>
      <c r="I9" s="45"/>
      <c r="J9" s="45"/>
      <c r="K9" s="45"/>
      <c r="L9" s="45"/>
      <c r="M9" s="36" t="s">
        <v>25</v>
      </c>
      <c r="N9" s="45"/>
      <c r="O9" s="154" t="str">
        <f>'Rekapitulácia stavby'!AN8</f>
        <v>21. 9. 2020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27</v>
      </c>
      <c r="E11" s="45"/>
      <c r="F11" s="45"/>
      <c r="G11" s="45"/>
      <c r="H11" s="45"/>
      <c r="I11" s="45"/>
      <c r="J11" s="45"/>
      <c r="K11" s="45"/>
      <c r="L11" s="45"/>
      <c r="M11" s="36" t="s">
        <v>28</v>
      </c>
      <c r="N11" s="45"/>
      <c r="O11" s="31" t="s">
        <v>21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29</v>
      </c>
      <c r="F12" s="45"/>
      <c r="G12" s="45"/>
      <c r="H12" s="45"/>
      <c r="I12" s="45"/>
      <c r="J12" s="45"/>
      <c r="K12" s="45"/>
      <c r="L12" s="45"/>
      <c r="M12" s="36" t="s">
        <v>30</v>
      </c>
      <c r="N12" s="45"/>
      <c r="O12" s="31" t="s">
        <v>21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31</v>
      </c>
      <c r="E14" s="45"/>
      <c r="F14" s="45"/>
      <c r="G14" s="45"/>
      <c r="H14" s="45"/>
      <c r="I14" s="45"/>
      <c r="J14" s="45"/>
      <c r="K14" s="45"/>
      <c r="L14" s="45"/>
      <c r="M14" s="36" t="s">
        <v>28</v>
      </c>
      <c r="N14" s="45"/>
      <c r="O14" s="37" t="str">
        <f>IF('Rekapitulácia stavby'!AN13="","",'Rekapitulácia stavby'!AN13)</f>
        <v>Vyplň údaj</v>
      </c>
      <c r="P14" s="31"/>
      <c r="Q14" s="45"/>
      <c r="R14" s="46"/>
    </row>
    <row r="15" s="1" customFormat="1" ht="18" customHeight="1">
      <c r="B15" s="44"/>
      <c r="C15" s="45"/>
      <c r="D15" s="45"/>
      <c r="E15" s="37" t="str">
        <f>IF('Rekapitulácia stavby'!E14="","",'Rekapitulácia stavby'!E14)</f>
        <v>Vyplň údaj</v>
      </c>
      <c r="F15" s="155"/>
      <c r="G15" s="155"/>
      <c r="H15" s="155"/>
      <c r="I15" s="155"/>
      <c r="J15" s="155"/>
      <c r="K15" s="155"/>
      <c r="L15" s="155"/>
      <c r="M15" s="36" t="s">
        <v>30</v>
      </c>
      <c r="N15" s="45"/>
      <c r="O15" s="37" t="str">
        <f>IF('Rekapitulácia stavby'!AN14="","",'Rekapitulácia stavby'!AN14)</f>
        <v>Vyplň údaj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33</v>
      </c>
      <c r="E17" s="45"/>
      <c r="F17" s="45"/>
      <c r="G17" s="45"/>
      <c r="H17" s="45"/>
      <c r="I17" s="45"/>
      <c r="J17" s="45"/>
      <c r="K17" s="45"/>
      <c r="L17" s="45"/>
      <c r="M17" s="36" t="s">
        <v>28</v>
      </c>
      <c r="N17" s="45"/>
      <c r="O17" s="31" t="str">
        <f>IF('Rekapitulácia stavby'!AN16="","",'Rekapitulácia stavby'!AN16)</f>
        <v/>
      </c>
      <c r="P17" s="31"/>
      <c r="Q17" s="45"/>
      <c r="R17" s="46"/>
    </row>
    <row r="18" s="1" customFormat="1" ht="18" customHeight="1">
      <c r="B18" s="44"/>
      <c r="C18" s="45"/>
      <c r="D18" s="45"/>
      <c r="E18" s="31" t="str">
        <f>IF('Rekapitulácia stavby'!E17="","",'Rekapitulácia stavby'!E17)</f>
        <v>Ing. Viera Bumberová</v>
      </c>
      <c r="F18" s="45"/>
      <c r="G18" s="45"/>
      <c r="H18" s="45"/>
      <c r="I18" s="45"/>
      <c r="J18" s="45"/>
      <c r="K18" s="45"/>
      <c r="L18" s="45"/>
      <c r="M18" s="36" t="s">
        <v>30</v>
      </c>
      <c r="N18" s="45"/>
      <c r="O18" s="31" t="str">
        <f>IF('Rekapitulácia stavby'!AN17="","",'Rekapitulácia stavby'!AN17)</f>
        <v/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36</v>
      </c>
      <c r="E20" s="45"/>
      <c r="F20" s="45"/>
      <c r="G20" s="45"/>
      <c r="H20" s="45"/>
      <c r="I20" s="45"/>
      <c r="J20" s="45"/>
      <c r="K20" s="45"/>
      <c r="L20" s="45"/>
      <c r="M20" s="36" t="s">
        <v>28</v>
      </c>
      <c r="N20" s="45"/>
      <c r="O20" s="31" t="str">
        <f>IF('Rekapitulácia stavby'!AN19="","",'Rekapitulácia stavby'!AN19)</f>
        <v/>
      </c>
      <c r="P20" s="31"/>
      <c r="Q20" s="45"/>
      <c r="R20" s="46"/>
    </row>
    <row r="21" s="1" customFormat="1" ht="18" customHeight="1">
      <c r="B21" s="44"/>
      <c r="C21" s="45"/>
      <c r="D21" s="45"/>
      <c r="E21" s="31" t="str">
        <f>IF('Rekapitulácia stavby'!E20="","",'Rekapitulácia stavby'!E20)</f>
        <v xml:space="preserve"> </v>
      </c>
      <c r="F21" s="45"/>
      <c r="G21" s="45"/>
      <c r="H21" s="45"/>
      <c r="I21" s="45"/>
      <c r="J21" s="45"/>
      <c r="K21" s="45"/>
      <c r="L21" s="45"/>
      <c r="M21" s="36" t="s">
        <v>30</v>
      </c>
      <c r="N21" s="45"/>
      <c r="O21" s="31" t="str">
        <f>IF('Rekapitulácia stavby'!AN20="","",'Rekapitulácia stavby'!AN20)</f>
        <v/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21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6" t="s">
        <v>125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111</v>
      </c>
      <c r="E28" s="45"/>
      <c r="F28" s="45"/>
      <c r="G28" s="45"/>
      <c r="H28" s="45"/>
      <c r="I28" s="45"/>
      <c r="J28" s="45"/>
      <c r="K28" s="45"/>
      <c r="L28" s="45"/>
      <c r="M28" s="43">
        <f>N94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7" t="s">
        <v>40</v>
      </c>
      <c r="E30" s="45"/>
      <c r="F30" s="45"/>
      <c r="G30" s="45"/>
      <c r="H30" s="45"/>
      <c r="I30" s="45"/>
      <c r="J30" s="45"/>
      <c r="K30" s="45"/>
      <c r="L30" s="45"/>
      <c r="M30" s="158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9" t="s">
        <v>43</v>
      </c>
      <c r="H32" s="160">
        <f>(SUM(BE94:BE101)+SUM(BE119:BE132))</f>
        <v>0</v>
      </c>
      <c r="I32" s="45"/>
      <c r="J32" s="45"/>
      <c r="K32" s="45"/>
      <c r="L32" s="45"/>
      <c r="M32" s="160">
        <f>ROUND((SUM(BE94:BE101)+SUM(BE119:BE132)), 2)*F32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9" t="s">
        <v>43</v>
      </c>
      <c r="H33" s="160">
        <f>(SUM(BF94:BF101)+SUM(BF119:BF132))</f>
        <v>0</v>
      </c>
      <c r="I33" s="45"/>
      <c r="J33" s="45"/>
      <c r="K33" s="45"/>
      <c r="L33" s="45"/>
      <c r="M33" s="160">
        <f>ROUND((SUM(BF94:BF101)+SUM(BF119:BF132)), 2)*F33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9" t="s">
        <v>43</v>
      </c>
      <c r="H34" s="160">
        <f>(SUM(BG94:BG101)+SUM(BG119:BG132))</f>
        <v>0</v>
      </c>
      <c r="I34" s="45"/>
      <c r="J34" s="45"/>
      <c r="K34" s="45"/>
      <c r="L34" s="45"/>
      <c r="M34" s="160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9" t="s">
        <v>43</v>
      </c>
      <c r="H35" s="160">
        <f>(SUM(BH94:BH101)+SUM(BH119:BH132))</f>
        <v>0</v>
      </c>
      <c r="I35" s="45"/>
      <c r="J35" s="45"/>
      <c r="K35" s="45"/>
      <c r="L35" s="45"/>
      <c r="M35" s="160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9" t="s">
        <v>43</v>
      </c>
      <c r="H36" s="160">
        <f>(SUM(BI94:BI101)+SUM(BI119:BI132))</f>
        <v>0</v>
      </c>
      <c r="I36" s="45"/>
      <c r="J36" s="45"/>
      <c r="K36" s="45"/>
      <c r="L36" s="45"/>
      <c r="M36" s="160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9"/>
      <c r="D38" s="161" t="s">
        <v>48</v>
      </c>
      <c r="E38" s="101"/>
      <c r="F38" s="101"/>
      <c r="G38" s="162" t="s">
        <v>49</v>
      </c>
      <c r="H38" s="163" t="s">
        <v>50</v>
      </c>
      <c r="I38" s="101"/>
      <c r="J38" s="101"/>
      <c r="K38" s="101"/>
      <c r="L38" s="164">
        <f>SUM(M30:M36)</f>
        <v>0</v>
      </c>
      <c r="M38" s="164"/>
      <c r="N38" s="164"/>
      <c r="O38" s="164"/>
      <c r="P38" s="165"/>
      <c r="Q38" s="149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166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8"/>
    </row>
    <row r="76" s="1" customFormat="1" ht="36.96" customHeight="1">
      <c r="B76" s="44"/>
      <c r="C76" s="25" t="s">
        <v>126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  <c r="T76" s="169"/>
      <c r="U76" s="169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  <c r="T77" s="169"/>
      <c r="U77" s="169"/>
    </row>
    <row r="78" s="1" customFormat="1" ht="30" customHeight="1">
      <c r="B78" s="44"/>
      <c r="C78" s="36" t="s">
        <v>18</v>
      </c>
      <c r="D78" s="45"/>
      <c r="E78" s="45"/>
      <c r="F78" s="153" t="str">
        <f>F6</f>
        <v>Živičná úprava obecný úrad Petrovce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  <c r="T78" s="169"/>
      <c r="U78" s="169"/>
    </row>
    <row r="79" s="1" customFormat="1" ht="36.96" customHeight="1">
      <c r="B79" s="44"/>
      <c r="C79" s="83" t="s">
        <v>123</v>
      </c>
      <c r="D79" s="45"/>
      <c r="E79" s="45"/>
      <c r="F79" s="85" t="str">
        <f>F7</f>
        <v>1528i - Osadenie obrubníkov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  <c r="T79" s="169"/>
      <c r="U79" s="169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  <c r="T80" s="169"/>
      <c r="U80" s="169"/>
    </row>
    <row r="81" s="1" customFormat="1" ht="18" customHeight="1">
      <c r="B81" s="44"/>
      <c r="C81" s="36" t="s">
        <v>23</v>
      </c>
      <c r="D81" s="45"/>
      <c r="E81" s="45"/>
      <c r="F81" s="31" t="str">
        <f>F9</f>
        <v xml:space="preserve"> </v>
      </c>
      <c r="G81" s="45"/>
      <c r="H81" s="45"/>
      <c r="I81" s="45"/>
      <c r="J81" s="45"/>
      <c r="K81" s="36" t="s">
        <v>25</v>
      </c>
      <c r="L81" s="45"/>
      <c r="M81" s="88" t="str">
        <f>IF(O9="","",O9)</f>
        <v>21. 9. 2020</v>
      </c>
      <c r="N81" s="88"/>
      <c r="O81" s="88"/>
      <c r="P81" s="88"/>
      <c r="Q81" s="45"/>
      <c r="R81" s="46"/>
      <c r="T81" s="169"/>
      <c r="U81" s="169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  <c r="T82" s="169"/>
      <c r="U82" s="169"/>
    </row>
    <row r="83" s="1" customFormat="1">
      <c r="B83" s="44"/>
      <c r="C83" s="36" t="s">
        <v>27</v>
      </c>
      <c r="D83" s="45"/>
      <c r="E83" s="45"/>
      <c r="F83" s="31" t="str">
        <f>E12</f>
        <v>Obec Petrovce</v>
      </c>
      <c r="G83" s="45"/>
      <c r="H83" s="45"/>
      <c r="I83" s="45"/>
      <c r="J83" s="45"/>
      <c r="K83" s="36" t="s">
        <v>33</v>
      </c>
      <c r="L83" s="45"/>
      <c r="M83" s="31" t="str">
        <f>E18</f>
        <v>Ing. Viera Bumberová</v>
      </c>
      <c r="N83" s="31"/>
      <c r="O83" s="31"/>
      <c r="P83" s="31"/>
      <c r="Q83" s="31"/>
      <c r="R83" s="46"/>
      <c r="T83" s="169"/>
      <c r="U83" s="169"/>
    </row>
    <row r="84" s="1" customFormat="1" ht="14.4" customHeight="1">
      <c r="B84" s="44"/>
      <c r="C84" s="36" t="s">
        <v>31</v>
      </c>
      <c r="D84" s="45"/>
      <c r="E84" s="45"/>
      <c r="F84" s="31" t="str">
        <f>IF(E15="","",E15)</f>
        <v>Vyplň údaj</v>
      </c>
      <c r="G84" s="45"/>
      <c r="H84" s="45"/>
      <c r="I84" s="45"/>
      <c r="J84" s="45"/>
      <c r="K84" s="36" t="s">
        <v>36</v>
      </c>
      <c r="L84" s="45"/>
      <c r="M84" s="31" t="str">
        <f>E21</f>
        <v xml:space="preserve"> </v>
      </c>
      <c r="N84" s="31"/>
      <c r="O84" s="31"/>
      <c r="P84" s="31"/>
      <c r="Q84" s="31"/>
      <c r="R84" s="46"/>
      <c r="T84" s="169"/>
      <c r="U84" s="169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  <c r="T85" s="169"/>
      <c r="U85" s="169"/>
    </row>
    <row r="86" s="1" customFormat="1" ht="29.28" customHeight="1">
      <c r="B86" s="44"/>
      <c r="C86" s="170" t="s">
        <v>127</v>
      </c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70" t="s">
        <v>128</v>
      </c>
      <c r="O86" s="149"/>
      <c r="P86" s="149"/>
      <c r="Q86" s="149"/>
      <c r="R86" s="46"/>
      <c r="T86" s="169"/>
      <c r="U86" s="169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  <c r="T87" s="169"/>
      <c r="U87" s="169"/>
    </row>
    <row r="88" s="1" customFormat="1" ht="29.28" customHeight="1">
      <c r="B88" s="44"/>
      <c r="C88" s="171" t="s">
        <v>129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11">
        <f>N119</f>
        <v>0</v>
      </c>
      <c r="O88" s="172"/>
      <c r="P88" s="172"/>
      <c r="Q88" s="172"/>
      <c r="R88" s="46"/>
      <c r="T88" s="169"/>
      <c r="U88" s="169"/>
      <c r="AU88" s="20" t="s">
        <v>130</v>
      </c>
    </row>
    <row r="89" s="6" customFormat="1" ht="24.96" customHeight="1">
      <c r="B89" s="173"/>
      <c r="C89" s="174"/>
      <c r="D89" s="175" t="s">
        <v>131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6">
        <f>N120</f>
        <v>0</v>
      </c>
      <c r="O89" s="174"/>
      <c r="P89" s="174"/>
      <c r="Q89" s="174"/>
      <c r="R89" s="177"/>
      <c r="T89" s="178"/>
      <c r="U89" s="178"/>
    </row>
    <row r="90" s="7" customFormat="1" ht="19.92" customHeight="1">
      <c r="B90" s="179"/>
      <c r="C90" s="180"/>
      <c r="D90" s="134" t="s">
        <v>183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36">
        <f>N121</f>
        <v>0</v>
      </c>
      <c r="O90" s="180"/>
      <c r="P90" s="180"/>
      <c r="Q90" s="180"/>
      <c r="R90" s="181"/>
      <c r="T90" s="182"/>
      <c r="U90" s="182"/>
    </row>
    <row r="91" s="7" customFormat="1" ht="19.92" customHeight="1">
      <c r="B91" s="179"/>
      <c r="C91" s="180"/>
      <c r="D91" s="134" t="s">
        <v>133</v>
      </c>
      <c r="E91" s="180"/>
      <c r="F91" s="180"/>
      <c r="G91" s="180"/>
      <c r="H91" s="180"/>
      <c r="I91" s="180"/>
      <c r="J91" s="180"/>
      <c r="K91" s="180"/>
      <c r="L91" s="180"/>
      <c r="M91" s="180"/>
      <c r="N91" s="136">
        <f>N124</f>
        <v>0</v>
      </c>
      <c r="O91" s="180"/>
      <c r="P91" s="180"/>
      <c r="Q91" s="180"/>
      <c r="R91" s="181"/>
      <c r="T91" s="182"/>
      <c r="U91" s="182"/>
    </row>
    <row r="92" s="7" customFormat="1" ht="19.92" customHeight="1">
      <c r="B92" s="179"/>
      <c r="C92" s="180"/>
      <c r="D92" s="134" t="s">
        <v>184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36">
        <f>N131</f>
        <v>0</v>
      </c>
      <c r="O92" s="180"/>
      <c r="P92" s="180"/>
      <c r="Q92" s="180"/>
      <c r="R92" s="181"/>
      <c r="T92" s="182"/>
      <c r="U92" s="182"/>
    </row>
    <row r="93" s="1" customFormat="1" ht="21.84" customHeight="1">
      <c r="B93" s="44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6"/>
      <c r="T93" s="169"/>
      <c r="U93" s="169"/>
    </row>
    <row r="94" s="1" customFormat="1" ht="29.28" customHeight="1">
      <c r="B94" s="44"/>
      <c r="C94" s="171" t="s">
        <v>134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172">
        <f>ROUND(N95+N96+N97+N98+N99+N100,2)</f>
        <v>0</v>
      </c>
      <c r="O94" s="183"/>
      <c r="P94" s="183"/>
      <c r="Q94" s="183"/>
      <c r="R94" s="46"/>
      <c r="T94" s="184"/>
      <c r="U94" s="185" t="s">
        <v>41</v>
      </c>
    </row>
    <row r="95" s="1" customFormat="1" ht="18" customHeight="1">
      <c r="B95" s="44"/>
      <c r="C95" s="45"/>
      <c r="D95" s="141" t="s">
        <v>135</v>
      </c>
      <c r="E95" s="134"/>
      <c r="F95" s="134"/>
      <c r="G95" s="134"/>
      <c r="H95" s="134"/>
      <c r="I95" s="45"/>
      <c r="J95" s="45"/>
      <c r="K95" s="45"/>
      <c r="L95" s="45"/>
      <c r="M95" s="45"/>
      <c r="N95" s="135">
        <f>ROUND(N88*T95,2)</f>
        <v>0</v>
      </c>
      <c r="O95" s="136"/>
      <c r="P95" s="136"/>
      <c r="Q95" s="136"/>
      <c r="R95" s="46"/>
      <c r="S95" s="186"/>
      <c r="T95" s="187"/>
      <c r="U95" s="188" t="s">
        <v>44</v>
      </c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9" t="s">
        <v>136</v>
      </c>
      <c r="AZ95" s="186"/>
      <c r="BA95" s="186"/>
      <c r="BB95" s="186"/>
      <c r="BC95" s="186"/>
      <c r="BD95" s="186"/>
      <c r="BE95" s="190">
        <f>IF(U95="základná",N95,0)</f>
        <v>0</v>
      </c>
      <c r="BF95" s="190">
        <f>IF(U95="znížená",N95,0)</f>
        <v>0</v>
      </c>
      <c r="BG95" s="190">
        <f>IF(U95="zákl. prenesená",N95,0)</f>
        <v>0</v>
      </c>
      <c r="BH95" s="190">
        <f>IF(U95="zníž. prenesená",N95,0)</f>
        <v>0</v>
      </c>
      <c r="BI95" s="190">
        <f>IF(U95="nulová",N95,0)</f>
        <v>0</v>
      </c>
      <c r="BJ95" s="189" t="s">
        <v>137</v>
      </c>
      <c r="BK95" s="186"/>
      <c r="BL95" s="186"/>
      <c r="BM95" s="186"/>
    </row>
    <row r="96" s="1" customFormat="1" ht="18" customHeight="1">
      <c r="B96" s="44"/>
      <c r="C96" s="45"/>
      <c r="D96" s="141" t="s">
        <v>138</v>
      </c>
      <c r="E96" s="134"/>
      <c r="F96" s="134"/>
      <c r="G96" s="134"/>
      <c r="H96" s="134"/>
      <c r="I96" s="45"/>
      <c r="J96" s="45"/>
      <c r="K96" s="45"/>
      <c r="L96" s="45"/>
      <c r="M96" s="45"/>
      <c r="N96" s="135">
        <f>ROUND(N88*T96,2)</f>
        <v>0</v>
      </c>
      <c r="O96" s="136"/>
      <c r="P96" s="136"/>
      <c r="Q96" s="136"/>
      <c r="R96" s="46"/>
      <c r="S96" s="186"/>
      <c r="T96" s="187"/>
      <c r="U96" s="188" t="s">
        <v>44</v>
      </c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9" t="s">
        <v>136</v>
      </c>
      <c r="AZ96" s="186"/>
      <c r="BA96" s="186"/>
      <c r="BB96" s="186"/>
      <c r="BC96" s="186"/>
      <c r="BD96" s="186"/>
      <c r="BE96" s="190">
        <f>IF(U96="základná",N96,0)</f>
        <v>0</v>
      </c>
      <c r="BF96" s="190">
        <f>IF(U96="znížená",N96,0)</f>
        <v>0</v>
      </c>
      <c r="BG96" s="190">
        <f>IF(U96="zákl. prenesená",N96,0)</f>
        <v>0</v>
      </c>
      <c r="BH96" s="190">
        <f>IF(U96="zníž. prenesená",N96,0)</f>
        <v>0</v>
      </c>
      <c r="BI96" s="190">
        <f>IF(U96="nulová",N96,0)</f>
        <v>0</v>
      </c>
      <c r="BJ96" s="189" t="s">
        <v>137</v>
      </c>
      <c r="BK96" s="186"/>
      <c r="BL96" s="186"/>
      <c r="BM96" s="186"/>
    </row>
    <row r="97" s="1" customFormat="1" ht="18" customHeight="1">
      <c r="B97" s="44"/>
      <c r="C97" s="45"/>
      <c r="D97" s="141" t="s">
        <v>139</v>
      </c>
      <c r="E97" s="134"/>
      <c r="F97" s="134"/>
      <c r="G97" s="134"/>
      <c r="H97" s="134"/>
      <c r="I97" s="45"/>
      <c r="J97" s="45"/>
      <c r="K97" s="45"/>
      <c r="L97" s="45"/>
      <c r="M97" s="45"/>
      <c r="N97" s="135">
        <f>ROUND(N88*T97,2)</f>
        <v>0</v>
      </c>
      <c r="O97" s="136"/>
      <c r="P97" s="136"/>
      <c r="Q97" s="136"/>
      <c r="R97" s="46"/>
      <c r="S97" s="186"/>
      <c r="T97" s="187"/>
      <c r="U97" s="188" t="s">
        <v>44</v>
      </c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9" t="s">
        <v>136</v>
      </c>
      <c r="AZ97" s="186"/>
      <c r="BA97" s="186"/>
      <c r="BB97" s="186"/>
      <c r="BC97" s="186"/>
      <c r="BD97" s="186"/>
      <c r="BE97" s="190">
        <f>IF(U97="základná",N97,0)</f>
        <v>0</v>
      </c>
      <c r="BF97" s="190">
        <f>IF(U97="znížená",N97,0)</f>
        <v>0</v>
      </c>
      <c r="BG97" s="190">
        <f>IF(U97="zákl. prenesená",N97,0)</f>
        <v>0</v>
      </c>
      <c r="BH97" s="190">
        <f>IF(U97="zníž. prenesená",N97,0)</f>
        <v>0</v>
      </c>
      <c r="BI97" s="190">
        <f>IF(U97="nulová",N97,0)</f>
        <v>0</v>
      </c>
      <c r="BJ97" s="189" t="s">
        <v>137</v>
      </c>
      <c r="BK97" s="186"/>
      <c r="BL97" s="186"/>
      <c r="BM97" s="186"/>
    </row>
    <row r="98" s="1" customFormat="1" ht="18" customHeight="1">
      <c r="B98" s="44"/>
      <c r="C98" s="45"/>
      <c r="D98" s="141" t="s">
        <v>140</v>
      </c>
      <c r="E98" s="134"/>
      <c r="F98" s="134"/>
      <c r="G98" s="134"/>
      <c r="H98" s="134"/>
      <c r="I98" s="45"/>
      <c r="J98" s="45"/>
      <c r="K98" s="45"/>
      <c r="L98" s="45"/>
      <c r="M98" s="45"/>
      <c r="N98" s="135">
        <f>ROUND(N88*T98,2)</f>
        <v>0</v>
      </c>
      <c r="O98" s="136"/>
      <c r="P98" s="136"/>
      <c r="Q98" s="136"/>
      <c r="R98" s="46"/>
      <c r="S98" s="186"/>
      <c r="T98" s="187"/>
      <c r="U98" s="188" t="s">
        <v>44</v>
      </c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9" t="s">
        <v>136</v>
      </c>
      <c r="AZ98" s="186"/>
      <c r="BA98" s="186"/>
      <c r="BB98" s="186"/>
      <c r="BC98" s="186"/>
      <c r="BD98" s="186"/>
      <c r="BE98" s="190">
        <f>IF(U98="základná",N98,0)</f>
        <v>0</v>
      </c>
      <c r="BF98" s="190">
        <f>IF(U98="znížená",N98,0)</f>
        <v>0</v>
      </c>
      <c r="BG98" s="190">
        <f>IF(U98="zákl. prenesená",N98,0)</f>
        <v>0</v>
      </c>
      <c r="BH98" s="190">
        <f>IF(U98="zníž. prenesená",N98,0)</f>
        <v>0</v>
      </c>
      <c r="BI98" s="190">
        <f>IF(U98="nulová",N98,0)</f>
        <v>0</v>
      </c>
      <c r="BJ98" s="189" t="s">
        <v>137</v>
      </c>
      <c r="BK98" s="186"/>
      <c r="BL98" s="186"/>
      <c r="BM98" s="186"/>
    </row>
    <row r="99" s="1" customFormat="1" ht="18" customHeight="1">
      <c r="B99" s="44"/>
      <c r="C99" s="45"/>
      <c r="D99" s="141" t="s">
        <v>141</v>
      </c>
      <c r="E99" s="134"/>
      <c r="F99" s="134"/>
      <c r="G99" s="134"/>
      <c r="H99" s="134"/>
      <c r="I99" s="45"/>
      <c r="J99" s="45"/>
      <c r="K99" s="45"/>
      <c r="L99" s="45"/>
      <c r="M99" s="45"/>
      <c r="N99" s="135">
        <f>ROUND(N88*T99,2)</f>
        <v>0</v>
      </c>
      <c r="O99" s="136"/>
      <c r="P99" s="136"/>
      <c r="Q99" s="136"/>
      <c r="R99" s="46"/>
      <c r="S99" s="186"/>
      <c r="T99" s="187"/>
      <c r="U99" s="188" t="s">
        <v>44</v>
      </c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9" t="s">
        <v>136</v>
      </c>
      <c r="AZ99" s="186"/>
      <c r="BA99" s="186"/>
      <c r="BB99" s="186"/>
      <c r="BC99" s="186"/>
      <c r="BD99" s="186"/>
      <c r="BE99" s="190">
        <f>IF(U99="základná",N99,0)</f>
        <v>0</v>
      </c>
      <c r="BF99" s="190">
        <f>IF(U99="znížená",N99,0)</f>
        <v>0</v>
      </c>
      <c r="BG99" s="190">
        <f>IF(U99="zákl. prenesená",N99,0)</f>
        <v>0</v>
      </c>
      <c r="BH99" s="190">
        <f>IF(U99="zníž. prenesená",N99,0)</f>
        <v>0</v>
      </c>
      <c r="BI99" s="190">
        <f>IF(U99="nulová",N99,0)</f>
        <v>0</v>
      </c>
      <c r="BJ99" s="189" t="s">
        <v>137</v>
      </c>
      <c r="BK99" s="186"/>
      <c r="BL99" s="186"/>
      <c r="BM99" s="186"/>
    </row>
    <row r="100" s="1" customFormat="1" ht="18" customHeight="1">
      <c r="B100" s="44"/>
      <c r="C100" s="45"/>
      <c r="D100" s="134" t="s">
        <v>142</v>
      </c>
      <c r="E100" s="45"/>
      <c r="F100" s="45"/>
      <c r="G100" s="45"/>
      <c r="H100" s="45"/>
      <c r="I100" s="45"/>
      <c r="J100" s="45"/>
      <c r="K100" s="45"/>
      <c r="L100" s="45"/>
      <c r="M100" s="45"/>
      <c r="N100" s="135">
        <f>ROUND(N88*T100,2)</f>
        <v>0</v>
      </c>
      <c r="O100" s="136"/>
      <c r="P100" s="136"/>
      <c r="Q100" s="136"/>
      <c r="R100" s="46"/>
      <c r="S100" s="186"/>
      <c r="T100" s="191"/>
      <c r="U100" s="192" t="s">
        <v>44</v>
      </c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  <c r="AS100" s="186"/>
      <c r="AT100" s="186"/>
      <c r="AU100" s="186"/>
      <c r="AV100" s="186"/>
      <c r="AW100" s="186"/>
      <c r="AX100" s="186"/>
      <c r="AY100" s="189" t="s">
        <v>143</v>
      </c>
      <c r="AZ100" s="186"/>
      <c r="BA100" s="186"/>
      <c r="BB100" s="186"/>
      <c r="BC100" s="186"/>
      <c r="BD100" s="186"/>
      <c r="BE100" s="190">
        <f>IF(U100="základná",N100,0)</f>
        <v>0</v>
      </c>
      <c r="BF100" s="190">
        <f>IF(U100="znížená",N100,0)</f>
        <v>0</v>
      </c>
      <c r="BG100" s="190">
        <f>IF(U100="zákl. prenesená",N100,0)</f>
        <v>0</v>
      </c>
      <c r="BH100" s="190">
        <f>IF(U100="zníž. prenesená",N100,0)</f>
        <v>0</v>
      </c>
      <c r="BI100" s="190">
        <f>IF(U100="nulová",N100,0)</f>
        <v>0</v>
      </c>
      <c r="BJ100" s="189" t="s">
        <v>137</v>
      </c>
      <c r="BK100" s="186"/>
      <c r="BL100" s="186"/>
      <c r="BM100" s="186"/>
    </row>
    <row r="101" s="1" customForma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6"/>
      <c r="T101" s="169"/>
      <c r="U101" s="169"/>
    </row>
    <row r="102" s="1" customFormat="1" ht="29.28" customHeight="1">
      <c r="B102" s="44"/>
      <c r="C102" s="148" t="s">
        <v>116</v>
      </c>
      <c r="D102" s="149"/>
      <c r="E102" s="149"/>
      <c r="F102" s="149"/>
      <c r="G102" s="149"/>
      <c r="H102" s="149"/>
      <c r="I102" s="149"/>
      <c r="J102" s="149"/>
      <c r="K102" s="149"/>
      <c r="L102" s="150">
        <f>ROUND(SUM(N88+N94),2)</f>
        <v>0</v>
      </c>
      <c r="M102" s="150"/>
      <c r="N102" s="150"/>
      <c r="O102" s="150"/>
      <c r="P102" s="150"/>
      <c r="Q102" s="150"/>
      <c r="R102" s="46"/>
      <c r="T102" s="169"/>
      <c r="U102" s="169"/>
    </row>
    <row r="103" s="1" customFormat="1" ht="6.96" customHeight="1"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5"/>
      <c r="T103" s="169"/>
      <c r="U103" s="169"/>
    </row>
    <row r="107" s="1" customFormat="1" ht="6.96" customHeight="1">
      <c r="B107" s="76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8"/>
    </row>
    <row r="108" s="1" customFormat="1" ht="36.96" customHeight="1">
      <c r="B108" s="44"/>
      <c r="C108" s="25" t="s">
        <v>144</v>
      </c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</row>
    <row r="109" s="1" customFormat="1" ht="6.96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6"/>
    </row>
    <row r="110" s="1" customFormat="1" ht="30" customHeight="1">
      <c r="B110" s="44"/>
      <c r="C110" s="36" t="s">
        <v>18</v>
      </c>
      <c r="D110" s="45"/>
      <c r="E110" s="45"/>
      <c r="F110" s="153" t="str">
        <f>F6</f>
        <v>Živičná úprava obecný úrad Petrovce</v>
      </c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45"/>
      <c r="R110" s="46"/>
    </row>
    <row r="111" s="1" customFormat="1" ht="36.96" customHeight="1">
      <c r="B111" s="44"/>
      <c r="C111" s="83" t="s">
        <v>123</v>
      </c>
      <c r="D111" s="45"/>
      <c r="E111" s="45"/>
      <c r="F111" s="85" t="str">
        <f>F7</f>
        <v>1528i - Osadenie obrubníkov</v>
      </c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="1" customFormat="1" ht="6.96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 ht="18" customHeight="1">
      <c r="B113" s="44"/>
      <c r="C113" s="36" t="s">
        <v>23</v>
      </c>
      <c r="D113" s="45"/>
      <c r="E113" s="45"/>
      <c r="F113" s="31" t="str">
        <f>F9</f>
        <v xml:space="preserve"> </v>
      </c>
      <c r="G113" s="45"/>
      <c r="H113" s="45"/>
      <c r="I113" s="45"/>
      <c r="J113" s="45"/>
      <c r="K113" s="36" t="s">
        <v>25</v>
      </c>
      <c r="L113" s="45"/>
      <c r="M113" s="88" t="str">
        <f>IF(O9="","",O9)</f>
        <v>21. 9. 2020</v>
      </c>
      <c r="N113" s="88"/>
      <c r="O113" s="88"/>
      <c r="P113" s="88"/>
      <c r="Q113" s="45"/>
      <c r="R113" s="46"/>
    </row>
    <row r="114" s="1" customFormat="1" ht="6.96" customHeight="1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>
      <c r="B115" s="44"/>
      <c r="C115" s="36" t="s">
        <v>27</v>
      </c>
      <c r="D115" s="45"/>
      <c r="E115" s="45"/>
      <c r="F115" s="31" t="str">
        <f>E12</f>
        <v>Obec Petrovce</v>
      </c>
      <c r="G115" s="45"/>
      <c r="H115" s="45"/>
      <c r="I115" s="45"/>
      <c r="J115" s="45"/>
      <c r="K115" s="36" t="s">
        <v>33</v>
      </c>
      <c r="L115" s="45"/>
      <c r="M115" s="31" t="str">
        <f>E18</f>
        <v>Ing. Viera Bumberová</v>
      </c>
      <c r="N115" s="31"/>
      <c r="O115" s="31"/>
      <c r="P115" s="31"/>
      <c r="Q115" s="31"/>
      <c r="R115" s="46"/>
    </row>
    <row r="116" s="1" customFormat="1" ht="14.4" customHeight="1">
      <c r="B116" s="44"/>
      <c r="C116" s="36" t="s">
        <v>31</v>
      </c>
      <c r="D116" s="45"/>
      <c r="E116" s="45"/>
      <c r="F116" s="31" t="str">
        <f>IF(E15="","",E15)</f>
        <v>Vyplň údaj</v>
      </c>
      <c r="G116" s="45"/>
      <c r="H116" s="45"/>
      <c r="I116" s="45"/>
      <c r="J116" s="45"/>
      <c r="K116" s="36" t="s">
        <v>36</v>
      </c>
      <c r="L116" s="45"/>
      <c r="M116" s="31" t="str">
        <f>E21</f>
        <v xml:space="preserve"> </v>
      </c>
      <c r="N116" s="31"/>
      <c r="O116" s="31"/>
      <c r="P116" s="31"/>
      <c r="Q116" s="31"/>
      <c r="R116" s="46"/>
    </row>
    <row r="117" s="1" customFormat="1" ht="10.32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8" customFormat="1" ht="29.28" customHeight="1">
      <c r="B118" s="193"/>
      <c r="C118" s="194" t="s">
        <v>145</v>
      </c>
      <c r="D118" s="195" t="s">
        <v>146</v>
      </c>
      <c r="E118" s="195" t="s">
        <v>59</v>
      </c>
      <c r="F118" s="195" t="s">
        <v>147</v>
      </c>
      <c r="G118" s="195"/>
      <c r="H118" s="195"/>
      <c r="I118" s="195"/>
      <c r="J118" s="195" t="s">
        <v>148</v>
      </c>
      <c r="K118" s="195" t="s">
        <v>149</v>
      </c>
      <c r="L118" s="195" t="s">
        <v>150</v>
      </c>
      <c r="M118" s="195"/>
      <c r="N118" s="195" t="s">
        <v>128</v>
      </c>
      <c r="O118" s="195"/>
      <c r="P118" s="195"/>
      <c r="Q118" s="196"/>
      <c r="R118" s="197"/>
      <c r="T118" s="104" t="s">
        <v>151</v>
      </c>
      <c r="U118" s="105" t="s">
        <v>41</v>
      </c>
      <c r="V118" s="105" t="s">
        <v>152</v>
      </c>
      <c r="W118" s="105" t="s">
        <v>153</v>
      </c>
      <c r="X118" s="105" t="s">
        <v>154</v>
      </c>
      <c r="Y118" s="105" t="s">
        <v>155</v>
      </c>
      <c r="Z118" s="105" t="s">
        <v>156</v>
      </c>
      <c r="AA118" s="106" t="s">
        <v>157</v>
      </c>
    </row>
    <row r="119" s="1" customFormat="1" ht="29.28" customHeight="1">
      <c r="B119" s="44"/>
      <c r="C119" s="108" t="s">
        <v>125</v>
      </c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198">
        <f>BK119</f>
        <v>0</v>
      </c>
      <c r="O119" s="199"/>
      <c r="P119" s="199"/>
      <c r="Q119" s="199"/>
      <c r="R119" s="46"/>
      <c r="T119" s="107"/>
      <c r="U119" s="65"/>
      <c r="V119" s="65"/>
      <c r="W119" s="200">
        <f>W120+W133</f>
        <v>0</v>
      </c>
      <c r="X119" s="65"/>
      <c r="Y119" s="200">
        <f>Y120+Y133</f>
        <v>21.251345999999998</v>
      </c>
      <c r="Z119" s="65"/>
      <c r="AA119" s="201">
        <f>AA120+AA133</f>
        <v>0</v>
      </c>
      <c r="AT119" s="20" t="s">
        <v>76</v>
      </c>
      <c r="AU119" s="20" t="s">
        <v>130</v>
      </c>
      <c r="BK119" s="202">
        <f>BK120+BK133</f>
        <v>0</v>
      </c>
    </row>
    <row r="120" s="9" customFormat="1" ht="37.44001" customHeight="1">
      <c r="B120" s="203"/>
      <c r="C120" s="204"/>
      <c r="D120" s="205" t="s">
        <v>131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6">
        <f>BK120</f>
        <v>0</v>
      </c>
      <c r="O120" s="176"/>
      <c r="P120" s="176"/>
      <c r="Q120" s="176"/>
      <c r="R120" s="207"/>
      <c r="T120" s="208"/>
      <c r="U120" s="204"/>
      <c r="V120" s="204"/>
      <c r="W120" s="209">
        <f>W121+W124+W131</f>
        <v>0</v>
      </c>
      <c r="X120" s="204"/>
      <c r="Y120" s="209">
        <f>Y121+Y124+Y131</f>
        <v>21.251345999999998</v>
      </c>
      <c r="Z120" s="204"/>
      <c r="AA120" s="210">
        <f>AA121+AA124+AA131</f>
        <v>0</v>
      </c>
      <c r="AR120" s="211" t="s">
        <v>85</v>
      </c>
      <c r="AT120" s="212" t="s">
        <v>76</v>
      </c>
      <c r="AU120" s="212" t="s">
        <v>77</v>
      </c>
      <c r="AY120" s="211" t="s">
        <v>158</v>
      </c>
      <c r="BK120" s="213">
        <f>BK121+BK124+BK131</f>
        <v>0</v>
      </c>
    </row>
    <row r="121" s="9" customFormat="1" ht="19.92" customHeight="1">
      <c r="B121" s="203"/>
      <c r="C121" s="204"/>
      <c r="D121" s="214" t="s">
        <v>183</v>
      </c>
      <c r="E121" s="214"/>
      <c r="F121" s="214"/>
      <c r="G121" s="214"/>
      <c r="H121" s="214"/>
      <c r="I121" s="214"/>
      <c r="J121" s="214"/>
      <c r="K121" s="214"/>
      <c r="L121" s="214"/>
      <c r="M121" s="214"/>
      <c r="N121" s="215">
        <f>BK121</f>
        <v>0</v>
      </c>
      <c r="O121" s="216"/>
      <c r="P121" s="216"/>
      <c r="Q121" s="216"/>
      <c r="R121" s="207"/>
      <c r="T121" s="208"/>
      <c r="U121" s="204"/>
      <c r="V121" s="204"/>
      <c r="W121" s="209">
        <f>SUM(W122:W123)</f>
        <v>0</v>
      </c>
      <c r="X121" s="204"/>
      <c r="Y121" s="209">
        <f>SUM(Y122:Y123)</f>
        <v>0</v>
      </c>
      <c r="Z121" s="204"/>
      <c r="AA121" s="210">
        <f>SUM(AA122:AA123)</f>
        <v>0</v>
      </c>
      <c r="AR121" s="211" t="s">
        <v>85</v>
      </c>
      <c r="AT121" s="212" t="s">
        <v>76</v>
      </c>
      <c r="AU121" s="212" t="s">
        <v>85</v>
      </c>
      <c r="AY121" s="211" t="s">
        <v>158</v>
      </c>
      <c r="BK121" s="213">
        <f>SUM(BK122:BK123)</f>
        <v>0</v>
      </c>
    </row>
    <row r="122" s="1" customFormat="1" ht="25.5" customHeight="1">
      <c r="B122" s="44"/>
      <c r="C122" s="217" t="s">
        <v>85</v>
      </c>
      <c r="D122" s="217" t="s">
        <v>159</v>
      </c>
      <c r="E122" s="218" t="s">
        <v>221</v>
      </c>
      <c r="F122" s="219" t="s">
        <v>222</v>
      </c>
      <c r="G122" s="219"/>
      <c r="H122" s="219"/>
      <c r="I122" s="219"/>
      <c r="J122" s="220" t="s">
        <v>190</v>
      </c>
      <c r="K122" s="221">
        <v>7.2000000000000002</v>
      </c>
      <c r="L122" s="222">
        <v>0</v>
      </c>
      <c r="M122" s="223"/>
      <c r="N122" s="224">
        <f>ROUND(L122*K122,2)</f>
        <v>0</v>
      </c>
      <c r="O122" s="224"/>
      <c r="P122" s="224"/>
      <c r="Q122" s="224"/>
      <c r="R122" s="46"/>
      <c r="T122" s="225" t="s">
        <v>21</v>
      </c>
      <c r="U122" s="54" t="s">
        <v>44</v>
      </c>
      <c r="V122" s="45"/>
      <c r="W122" s="226">
        <f>V122*K122</f>
        <v>0</v>
      </c>
      <c r="X122" s="226">
        <v>0</v>
      </c>
      <c r="Y122" s="226">
        <f>X122*K122</f>
        <v>0</v>
      </c>
      <c r="Z122" s="226">
        <v>0</v>
      </c>
      <c r="AA122" s="227">
        <f>Z122*K122</f>
        <v>0</v>
      </c>
      <c r="AR122" s="20" t="s">
        <v>163</v>
      </c>
      <c r="AT122" s="20" t="s">
        <v>159</v>
      </c>
      <c r="AU122" s="20" t="s">
        <v>137</v>
      </c>
      <c r="AY122" s="20" t="s">
        <v>158</v>
      </c>
      <c r="BE122" s="140">
        <f>IF(U122="základná",N122,0)</f>
        <v>0</v>
      </c>
      <c r="BF122" s="140">
        <f>IF(U122="znížená",N122,0)</f>
        <v>0</v>
      </c>
      <c r="BG122" s="140">
        <f>IF(U122="zákl. prenesená",N122,0)</f>
        <v>0</v>
      </c>
      <c r="BH122" s="140">
        <f>IF(U122="zníž. prenesená",N122,0)</f>
        <v>0</v>
      </c>
      <c r="BI122" s="140">
        <f>IF(U122="nulová",N122,0)</f>
        <v>0</v>
      </c>
      <c r="BJ122" s="20" t="s">
        <v>137</v>
      </c>
      <c r="BK122" s="140">
        <f>ROUND(L122*K122,2)</f>
        <v>0</v>
      </c>
      <c r="BL122" s="20" t="s">
        <v>163</v>
      </c>
      <c r="BM122" s="20" t="s">
        <v>223</v>
      </c>
    </row>
    <row r="123" s="1" customFormat="1" ht="25.5" customHeight="1">
      <c r="B123" s="44"/>
      <c r="C123" s="217" t="s">
        <v>137</v>
      </c>
      <c r="D123" s="217" t="s">
        <v>159</v>
      </c>
      <c r="E123" s="218" t="s">
        <v>224</v>
      </c>
      <c r="F123" s="219" t="s">
        <v>225</v>
      </c>
      <c r="G123" s="219"/>
      <c r="H123" s="219"/>
      <c r="I123" s="219"/>
      <c r="J123" s="220" t="s">
        <v>190</v>
      </c>
      <c r="K123" s="221">
        <v>7.2000000000000002</v>
      </c>
      <c r="L123" s="222">
        <v>0</v>
      </c>
      <c r="M123" s="223"/>
      <c r="N123" s="224">
        <f>ROUND(L123*K123,2)</f>
        <v>0</v>
      </c>
      <c r="O123" s="224"/>
      <c r="P123" s="224"/>
      <c r="Q123" s="224"/>
      <c r="R123" s="46"/>
      <c r="T123" s="225" t="s">
        <v>21</v>
      </c>
      <c r="U123" s="54" t="s">
        <v>44</v>
      </c>
      <c r="V123" s="45"/>
      <c r="W123" s="226">
        <f>V123*K123</f>
        <v>0</v>
      </c>
      <c r="X123" s="226">
        <v>0</v>
      </c>
      <c r="Y123" s="226">
        <f>X123*K123</f>
        <v>0</v>
      </c>
      <c r="Z123" s="226">
        <v>0</v>
      </c>
      <c r="AA123" s="227">
        <f>Z123*K123</f>
        <v>0</v>
      </c>
      <c r="AR123" s="20" t="s">
        <v>163</v>
      </c>
      <c r="AT123" s="20" t="s">
        <v>159</v>
      </c>
      <c r="AU123" s="20" t="s">
        <v>137</v>
      </c>
      <c r="AY123" s="20" t="s">
        <v>158</v>
      </c>
      <c r="BE123" s="140">
        <f>IF(U123="základná",N123,0)</f>
        <v>0</v>
      </c>
      <c r="BF123" s="140">
        <f>IF(U123="znížená",N123,0)</f>
        <v>0</v>
      </c>
      <c r="BG123" s="140">
        <f>IF(U123="zákl. prenesená",N123,0)</f>
        <v>0</v>
      </c>
      <c r="BH123" s="140">
        <f>IF(U123="zníž. prenesená",N123,0)</f>
        <v>0</v>
      </c>
      <c r="BI123" s="140">
        <f>IF(U123="nulová",N123,0)</f>
        <v>0</v>
      </c>
      <c r="BJ123" s="20" t="s">
        <v>137</v>
      </c>
      <c r="BK123" s="140">
        <f>ROUND(L123*K123,2)</f>
        <v>0</v>
      </c>
      <c r="BL123" s="20" t="s">
        <v>163</v>
      </c>
      <c r="BM123" s="20" t="s">
        <v>226</v>
      </c>
    </row>
    <row r="124" s="9" customFormat="1" ht="29.88" customHeight="1">
      <c r="B124" s="203"/>
      <c r="C124" s="204"/>
      <c r="D124" s="214" t="s">
        <v>133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28">
        <f>BK124</f>
        <v>0</v>
      </c>
      <c r="O124" s="229"/>
      <c r="P124" s="229"/>
      <c r="Q124" s="229"/>
      <c r="R124" s="207"/>
      <c r="T124" s="208"/>
      <c r="U124" s="204"/>
      <c r="V124" s="204"/>
      <c r="W124" s="209">
        <f>SUM(W125:W130)</f>
        <v>0</v>
      </c>
      <c r="X124" s="204"/>
      <c r="Y124" s="209">
        <f>SUM(Y125:Y130)</f>
        <v>21.251345999999998</v>
      </c>
      <c r="Z124" s="204"/>
      <c r="AA124" s="210">
        <f>SUM(AA125:AA130)</f>
        <v>0</v>
      </c>
      <c r="AR124" s="211" t="s">
        <v>85</v>
      </c>
      <c r="AT124" s="212" t="s">
        <v>76</v>
      </c>
      <c r="AU124" s="212" t="s">
        <v>85</v>
      </c>
      <c r="AY124" s="211" t="s">
        <v>158</v>
      </c>
      <c r="BK124" s="213">
        <f>SUM(BK125:BK130)</f>
        <v>0</v>
      </c>
    </row>
    <row r="125" s="1" customFormat="1" ht="38.25" customHeight="1">
      <c r="B125" s="44"/>
      <c r="C125" s="217" t="s">
        <v>206</v>
      </c>
      <c r="D125" s="217" t="s">
        <v>159</v>
      </c>
      <c r="E125" s="218" t="s">
        <v>227</v>
      </c>
      <c r="F125" s="219" t="s">
        <v>228</v>
      </c>
      <c r="G125" s="219"/>
      <c r="H125" s="219"/>
      <c r="I125" s="219"/>
      <c r="J125" s="220" t="s">
        <v>172</v>
      </c>
      <c r="K125" s="221">
        <v>60</v>
      </c>
      <c r="L125" s="222">
        <v>0</v>
      </c>
      <c r="M125" s="223"/>
      <c r="N125" s="224">
        <f>ROUND(L125*K125,2)</f>
        <v>0</v>
      </c>
      <c r="O125" s="224"/>
      <c r="P125" s="224"/>
      <c r="Q125" s="224"/>
      <c r="R125" s="46"/>
      <c r="T125" s="225" t="s">
        <v>21</v>
      </c>
      <c r="U125" s="54" t="s">
        <v>44</v>
      </c>
      <c r="V125" s="45"/>
      <c r="W125" s="226">
        <f>V125*K125</f>
        <v>0</v>
      </c>
      <c r="X125" s="226">
        <v>0.15112999999999999</v>
      </c>
      <c r="Y125" s="226">
        <f>X125*K125</f>
        <v>9.0677999999999983</v>
      </c>
      <c r="Z125" s="226">
        <v>0</v>
      </c>
      <c r="AA125" s="227">
        <f>Z125*K125</f>
        <v>0</v>
      </c>
      <c r="AR125" s="20" t="s">
        <v>163</v>
      </c>
      <c r="AT125" s="20" t="s">
        <v>159</v>
      </c>
      <c r="AU125" s="20" t="s">
        <v>137</v>
      </c>
      <c r="AY125" s="20" t="s">
        <v>158</v>
      </c>
      <c r="BE125" s="140">
        <f>IF(U125="základná",N125,0)</f>
        <v>0</v>
      </c>
      <c r="BF125" s="140">
        <f>IF(U125="znížená",N125,0)</f>
        <v>0</v>
      </c>
      <c r="BG125" s="140">
        <f>IF(U125="zákl. prenesená",N125,0)</f>
        <v>0</v>
      </c>
      <c r="BH125" s="140">
        <f>IF(U125="zníž. prenesená",N125,0)</f>
        <v>0</v>
      </c>
      <c r="BI125" s="140">
        <f>IF(U125="nulová",N125,0)</f>
        <v>0</v>
      </c>
      <c r="BJ125" s="20" t="s">
        <v>137</v>
      </c>
      <c r="BK125" s="140">
        <f>ROUND(L125*K125,2)</f>
        <v>0</v>
      </c>
      <c r="BL125" s="20" t="s">
        <v>163</v>
      </c>
      <c r="BM125" s="20" t="s">
        <v>229</v>
      </c>
    </row>
    <row r="126" s="1" customFormat="1" ht="25.5" customHeight="1">
      <c r="B126" s="44"/>
      <c r="C126" s="232" t="s">
        <v>212</v>
      </c>
      <c r="D126" s="232" t="s">
        <v>207</v>
      </c>
      <c r="E126" s="233" t="s">
        <v>230</v>
      </c>
      <c r="F126" s="234" t="s">
        <v>231</v>
      </c>
      <c r="G126" s="234"/>
      <c r="H126" s="234"/>
      <c r="I126" s="234"/>
      <c r="J126" s="235" t="s">
        <v>210</v>
      </c>
      <c r="K126" s="236">
        <v>60</v>
      </c>
      <c r="L126" s="237">
        <v>0</v>
      </c>
      <c r="M126" s="238"/>
      <c r="N126" s="239">
        <f>ROUND(L126*K126,2)</f>
        <v>0</v>
      </c>
      <c r="O126" s="224"/>
      <c r="P126" s="224"/>
      <c r="Q126" s="224"/>
      <c r="R126" s="46"/>
      <c r="T126" s="225" t="s">
        <v>21</v>
      </c>
      <c r="U126" s="54" t="s">
        <v>44</v>
      </c>
      <c r="V126" s="45"/>
      <c r="W126" s="226">
        <f>V126*K126</f>
        <v>0</v>
      </c>
      <c r="X126" s="226">
        <v>0.048000000000000001</v>
      </c>
      <c r="Y126" s="226">
        <f>X126*K126</f>
        <v>2.8799999999999999</v>
      </c>
      <c r="Z126" s="226">
        <v>0</v>
      </c>
      <c r="AA126" s="227">
        <f>Z126*K126</f>
        <v>0</v>
      </c>
      <c r="AR126" s="20" t="s">
        <v>206</v>
      </c>
      <c r="AT126" s="20" t="s">
        <v>207</v>
      </c>
      <c r="AU126" s="20" t="s">
        <v>137</v>
      </c>
      <c r="AY126" s="20" t="s">
        <v>158</v>
      </c>
      <c r="BE126" s="140">
        <f>IF(U126="základná",N126,0)</f>
        <v>0</v>
      </c>
      <c r="BF126" s="140">
        <f>IF(U126="znížená",N126,0)</f>
        <v>0</v>
      </c>
      <c r="BG126" s="140">
        <f>IF(U126="zákl. prenesená",N126,0)</f>
        <v>0</v>
      </c>
      <c r="BH126" s="140">
        <f>IF(U126="zníž. prenesená",N126,0)</f>
        <v>0</v>
      </c>
      <c r="BI126" s="140">
        <f>IF(U126="nulová",N126,0)</f>
        <v>0</v>
      </c>
      <c r="BJ126" s="20" t="s">
        <v>137</v>
      </c>
      <c r="BK126" s="140">
        <f>ROUND(L126*K126,2)</f>
        <v>0</v>
      </c>
      <c r="BL126" s="20" t="s">
        <v>163</v>
      </c>
      <c r="BM126" s="20" t="s">
        <v>232</v>
      </c>
    </row>
    <row r="127" s="1" customFormat="1" ht="38.25" customHeight="1">
      <c r="B127" s="44"/>
      <c r="C127" s="217" t="s">
        <v>216</v>
      </c>
      <c r="D127" s="217" t="s">
        <v>159</v>
      </c>
      <c r="E127" s="218" t="s">
        <v>233</v>
      </c>
      <c r="F127" s="219" t="s">
        <v>234</v>
      </c>
      <c r="G127" s="219"/>
      <c r="H127" s="219"/>
      <c r="I127" s="219"/>
      <c r="J127" s="220" t="s">
        <v>190</v>
      </c>
      <c r="K127" s="221">
        <v>4.2000000000000002</v>
      </c>
      <c r="L127" s="222">
        <v>0</v>
      </c>
      <c r="M127" s="223"/>
      <c r="N127" s="224">
        <f>ROUND(L127*K127,2)</f>
        <v>0</v>
      </c>
      <c r="O127" s="224"/>
      <c r="P127" s="224"/>
      <c r="Q127" s="224"/>
      <c r="R127" s="46"/>
      <c r="T127" s="225" t="s">
        <v>21</v>
      </c>
      <c r="U127" s="54" t="s">
        <v>44</v>
      </c>
      <c r="V127" s="45"/>
      <c r="W127" s="226">
        <f>V127*K127</f>
        <v>0</v>
      </c>
      <c r="X127" s="226">
        <v>2.2151299999999998</v>
      </c>
      <c r="Y127" s="226">
        <f>X127*K127</f>
        <v>9.303545999999999</v>
      </c>
      <c r="Z127" s="226">
        <v>0</v>
      </c>
      <c r="AA127" s="227">
        <f>Z127*K127</f>
        <v>0</v>
      </c>
      <c r="AR127" s="20" t="s">
        <v>163</v>
      </c>
      <c r="AT127" s="20" t="s">
        <v>159</v>
      </c>
      <c r="AU127" s="20" t="s">
        <v>137</v>
      </c>
      <c r="AY127" s="20" t="s">
        <v>158</v>
      </c>
      <c r="BE127" s="140">
        <f>IF(U127="základná",N127,0)</f>
        <v>0</v>
      </c>
      <c r="BF127" s="140">
        <f>IF(U127="znížená",N127,0)</f>
        <v>0</v>
      </c>
      <c r="BG127" s="140">
        <f>IF(U127="zákl. prenesená",N127,0)</f>
        <v>0</v>
      </c>
      <c r="BH127" s="140">
        <f>IF(U127="zníž. prenesená",N127,0)</f>
        <v>0</v>
      </c>
      <c r="BI127" s="140">
        <f>IF(U127="nulová",N127,0)</f>
        <v>0</v>
      </c>
      <c r="BJ127" s="20" t="s">
        <v>137</v>
      </c>
      <c r="BK127" s="140">
        <f>ROUND(L127*K127,2)</f>
        <v>0</v>
      </c>
      <c r="BL127" s="20" t="s">
        <v>163</v>
      </c>
      <c r="BM127" s="20" t="s">
        <v>235</v>
      </c>
    </row>
    <row r="128" s="1" customFormat="1" ht="25.5" customHeight="1">
      <c r="B128" s="44"/>
      <c r="C128" s="217" t="s">
        <v>202</v>
      </c>
      <c r="D128" s="217" t="s">
        <v>159</v>
      </c>
      <c r="E128" s="218" t="s">
        <v>170</v>
      </c>
      <c r="F128" s="219" t="s">
        <v>171</v>
      </c>
      <c r="G128" s="219"/>
      <c r="H128" s="219"/>
      <c r="I128" s="219"/>
      <c r="J128" s="220" t="s">
        <v>172</v>
      </c>
      <c r="K128" s="221">
        <v>60</v>
      </c>
      <c r="L128" s="222">
        <v>0</v>
      </c>
      <c r="M128" s="223"/>
      <c r="N128" s="224">
        <f>ROUND(L128*K128,2)</f>
        <v>0</v>
      </c>
      <c r="O128" s="224"/>
      <c r="P128" s="224"/>
      <c r="Q128" s="224"/>
      <c r="R128" s="46"/>
      <c r="T128" s="225" t="s">
        <v>21</v>
      </c>
      <c r="U128" s="54" t="s">
        <v>44</v>
      </c>
      <c r="V128" s="45"/>
      <c r="W128" s="226">
        <f>V128*K128</f>
        <v>0</v>
      </c>
      <c r="X128" s="226">
        <v>0</v>
      </c>
      <c r="Y128" s="226">
        <f>X128*K128</f>
        <v>0</v>
      </c>
      <c r="Z128" s="226">
        <v>0</v>
      </c>
      <c r="AA128" s="227">
        <f>Z128*K128</f>
        <v>0</v>
      </c>
      <c r="AR128" s="20" t="s">
        <v>163</v>
      </c>
      <c r="AT128" s="20" t="s">
        <v>159</v>
      </c>
      <c r="AU128" s="20" t="s">
        <v>137</v>
      </c>
      <c r="AY128" s="20" t="s">
        <v>158</v>
      </c>
      <c r="BE128" s="140">
        <f>IF(U128="základná",N128,0)</f>
        <v>0</v>
      </c>
      <c r="BF128" s="140">
        <f>IF(U128="znížená",N128,0)</f>
        <v>0</v>
      </c>
      <c r="BG128" s="140">
        <f>IF(U128="zákl. prenesená",N128,0)</f>
        <v>0</v>
      </c>
      <c r="BH128" s="140">
        <f>IF(U128="zníž. prenesená",N128,0)</f>
        <v>0</v>
      </c>
      <c r="BI128" s="140">
        <f>IF(U128="nulová",N128,0)</f>
        <v>0</v>
      </c>
      <c r="BJ128" s="20" t="s">
        <v>137</v>
      </c>
      <c r="BK128" s="140">
        <f>ROUND(L128*K128,2)</f>
        <v>0</v>
      </c>
      <c r="BL128" s="20" t="s">
        <v>163</v>
      </c>
      <c r="BM128" s="20" t="s">
        <v>236</v>
      </c>
    </row>
    <row r="129" s="1" customFormat="1" ht="25.5" customHeight="1">
      <c r="B129" s="44"/>
      <c r="C129" s="217" t="s">
        <v>200</v>
      </c>
      <c r="D129" s="217" t="s">
        <v>159</v>
      </c>
      <c r="E129" s="218" t="s">
        <v>237</v>
      </c>
      <c r="F129" s="219" t="s">
        <v>238</v>
      </c>
      <c r="G129" s="219"/>
      <c r="H129" s="219"/>
      <c r="I129" s="219"/>
      <c r="J129" s="220" t="s">
        <v>162</v>
      </c>
      <c r="K129" s="221">
        <v>7.2000000000000002</v>
      </c>
      <c r="L129" s="222">
        <v>0</v>
      </c>
      <c r="M129" s="223"/>
      <c r="N129" s="224">
        <f>ROUND(L129*K129,2)</f>
        <v>0</v>
      </c>
      <c r="O129" s="224"/>
      <c r="P129" s="224"/>
      <c r="Q129" s="224"/>
      <c r="R129" s="46"/>
      <c r="T129" s="225" t="s">
        <v>21</v>
      </c>
      <c r="U129" s="54" t="s">
        <v>44</v>
      </c>
      <c r="V129" s="45"/>
      <c r="W129" s="226">
        <f>V129*K129</f>
        <v>0</v>
      </c>
      <c r="X129" s="226">
        <v>0</v>
      </c>
      <c r="Y129" s="226">
        <f>X129*K129</f>
        <v>0</v>
      </c>
      <c r="Z129" s="226">
        <v>0</v>
      </c>
      <c r="AA129" s="227">
        <f>Z129*K129</f>
        <v>0</v>
      </c>
      <c r="AR129" s="20" t="s">
        <v>163</v>
      </c>
      <c r="AT129" s="20" t="s">
        <v>159</v>
      </c>
      <c r="AU129" s="20" t="s">
        <v>137</v>
      </c>
      <c r="AY129" s="20" t="s">
        <v>158</v>
      </c>
      <c r="BE129" s="140">
        <f>IF(U129="základná",N129,0)</f>
        <v>0</v>
      </c>
      <c r="BF129" s="140">
        <f>IF(U129="znížená",N129,0)</f>
        <v>0</v>
      </c>
      <c r="BG129" s="140">
        <f>IF(U129="zákl. prenesená",N129,0)</f>
        <v>0</v>
      </c>
      <c r="BH129" s="140">
        <f>IF(U129="zníž. prenesená",N129,0)</f>
        <v>0</v>
      </c>
      <c r="BI129" s="140">
        <f>IF(U129="nulová",N129,0)</f>
        <v>0</v>
      </c>
      <c r="BJ129" s="20" t="s">
        <v>137</v>
      </c>
      <c r="BK129" s="140">
        <f>ROUND(L129*K129,2)</f>
        <v>0</v>
      </c>
      <c r="BL129" s="20" t="s">
        <v>163</v>
      </c>
      <c r="BM129" s="20" t="s">
        <v>239</v>
      </c>
    </row>
    <row r="130" s="1" customFormat="1" ht="25.5" customHeight="1">
      <c r="B130" s="44"/>
      <c r="C130" s="217" t="s">
        <v>169</v>
      </c>
      <c r="D130" s="217" t="s">
        <v>159</v>
      </c>
      <c r="E130" s="218" t="s">
        <v>240</v>
      </c>
      <c r="F130" s="219" t="s">
        <v>241</v>
      </c>
      <c r="G130" s="219"/>
      <c r="H130" s="219"/>
      <c r="I130" s="219"/>
      <c r="J130" s="220" t="s">
        <v>162</v>
      </c>
      <c r="K130" s="221">
        <v>7.2000000000000002</v>
      </c>
      <c r="L130" s="222">
        <v>0</v>
      </c>
      <c r="M130" s="223"/>
      <c r="N130" s="224">
        <f>ROUND(L130*K130,2)</f>
        <v>0</v>
      </c>
      <c r="O130" s="224"/>
      <c r="P130" s="224"/>
      <c r="Q130" s="224"/>
      <c r="R130" s="46"/>
      <c r="T130" s="225" t="s">
        <v>21</v>
      </c>
      <c r="U130" s="54" t="s">
        <v>44</v>
      </c>
      <c r="V130" s="45"/>
      <c r="W130" s="226">
        <f>V130*K130</f>
        <v>0</v>
      </c>
      <c r="X130" s="226">
        <v>0</v>
      </c>
      <c r="Y130" s="226">
        <f>X130*K130</f>
        <v>0</v>
      </c>
      <c r="Z130" s="226">
        <v>0</v>
      </c>
      <c r="AA130" s="227">
        <f>Z130*K130</f>
        <v>0</v>
      </c>
      <c r="AR130" s="20" t="s">
        <v>163</v>
      </c>
      <c r="AT130" s="20" t="s">
        <v>159</v>
      </c>
      <c r="AU130" s="20" t="s">
        <v>137</v>
      </c>
      <c r="AY130" s="20" t="s">
        <v>158</v>
      </c>
      <c r="BE130" s="140">
        <f>IF(U130="základná",N130,0)</f>
        <v>0</v>
      </c>
      <c r="BF130" s="140">
        <f>IF(U130="znížená",N130,0)</f>
        <v>0</v>
      </c>
      <c r="BG130" s="140">
        <f>IF(U130="zákl. prenesená",N130,0)</f>
        <v>0</v>
      </c>
      <c r="BH130" s="140">
        <f>IF(U130="zníž. prenesená",N130,0)</f>
        <v>0</v>
      </c>
      <c r="BI130" s="140">
        <f>IF(U130="nulová",N130,0)</f>
        <v>0</v>
      </c>
      <c r="BJ130" s="20" t="s">
        <v>137</v>
      </c>
      <c r="BK130" s="140">
        <f>ROUND(L130*K130,2)</f>
        <v>0</v>
      </c>
      <c r="BL130" s="20" t="s">
        <v>163</v>
      </c>
      <c r="BM130" s="20" t="s">
        <v>242</v>
      </c>
    </row>
    <row r="131" s="9" customFormat="1" ht="29.88" customHeight="1">
      <c r="B131" s="203"/>
      <c r="C131" s="204"/>
      <c r="D131" s="214" t="s">
        <v>184</v>
      </c>
      <c r="E131" s="214"/>
      <c r="F131" s="214"/>
      <c r="G131" s="214"/>
      <c r="H131" s="214"/>
      <c r="I131" s="214"/>
      <c r="J131" s="214"/>
      <c r="K131" s="214"/>
      <c r="L131" s="214"/>
      <c r="M131" s="214"/>
      <c r="N131" s="228">
        <f>BK131</f>
        <v>0</v>
      </c>
      <c r="O131" s="229"/>
      <c r="P131" s="229"/>
      <c r="Q131" s="229"/>
      <c r="R131" s="207"/>
      <c r="T131" s="208"/>
      <c r="U131" s="204"/>
      <c r="V131" s="204"/>
      <c r="W131" s="209">
        <f>W132</f>
        <v>0</v>
      </c>
      <c r="X131" s="204"/>
      <c r="Y131" s="209">
        <f>Y132</f>
        <v>0</v>
      </c>
      <c r="Z131" s="204"/>
      <c r="AA131" s="210">
        <f>AA132</f>
        <v>0</v>
      </c>
      <c r="AR131" s="211" t="s">
        <v>85</v>
      </c>
      <c r="AT131" s="212" t="s">
        <v>76</v>
      </c>
      <c r="AU131" s="212" t="s">
        <v>85</v>
      </c>
      <c r="AY131" s="211" t="s">
        <v>158</v>
      </c>
      <c r="BK131" s="213">
        <f>BK132</f>
        <v>0</v>
      </c>
    </row>
    <row r="132" s="1" customFormat="1" ht="38.25" customHeight="1">
      <c r="B132" s="44"/>
      <c r="C132" s="217" t="s">
        <v>243</v>
      </c>
      <c r="D132" s="217" t="s">
        <v>159</v>
      </c>
      <c r="E132" s="218" t="s">
        <v>217</v>
      </c>
      <c r="F132" s="219" t="s">
        <v>218</v>
      </c>
      <c r="G132" s="219"/>
      <c r="H132" s="219"/>
      <c r="I132" s="219"/>
      <c r="J132" s="220" t="s">
        <v>162</v>
      </c>
      <c r="K132" s="221">
        <v>21.251000000000001</v>
      </c>
      <c r="L132" s="222">
        <v>0</v>
      </c>
      <c r="M132" s="223"/>
      <c r="N132" s="224">
        <f>ROUND(L132*K132,2)</f>
        <v>0</v>
      </c>
      <c r="O132" s="224"/>
      <c r="P132" s="224"/>
      <c r="Q132" s="224"/>
      <c r="R132" s="46"/>
      <c r="T132" s="225" t="s">
        <v>21</v>
      </c>
      <c r="U132" s="54" t="s">
        <v>44</v>
      </c>
      <c r="V132" s="45"/>
      <c r="W132" s="226">
        <f>V132*K132</f>
        <v>0</v>
      </c>
      <c r="X132" s="226">
        <v>0</v>
      </c>
      <c r="Y132" s="226">
        <f>X132*K132</f>
        <v>0</v>
      </c>
      <c r="Z132" s="226">
        <v>0</v>
      </c>
      <c r="AA132" s="227">
        <f>Z132*K132</f>
        <v>0</v>
      </c>
      <c r="AR132" s="20" t="s">
        <v>163</v>
      </c>
      <c r="AT132" s="20" t="s">
        <v>159</v>
      </c>
      <c r="AU132" s="20" t="s">
        <v>137</v>
      </c>
      <c r="AY132" s="20" t="s">
        <v>158</v>
      </c>
      <c r="BE132" s="140">
        <f>IF(U132="základná",N132,0)</f>
        <v>0</v>
      </c>
      <c r="BF132" s="140">
        <f>IF(U132="znížená",N132,0)</f>
        <v>0</v>
      </c>
      <c r="BG132" s="140">
        <f>IF(U132="zákl. prenesená",N132,0)</f>
        <v>0</v>
      </c>
      <c r="BH132" s="140">
        <f>IF(U132="zníž. prenesená",N132,0)</f>
        <v>0</v>
      </c>
      <c r="BI132" s="140">
        <f>IF(U132="nulová",N132,0)</f>
        <v>0</v>
      </c>
      <c r="BJ132" s="20" t="s">
        <v>137</v>
      </c>
      <c r="BK132" s="140">
        <f>ROUND(L132*K132,2)</f>
        <v>0</v>
      </c>
      <c r="BL132" s="20" t="s">
        <v>163</v>
      </c>
      <c r="BM132" s="20" t="s">
        <v>244</v>
      </c>
    </row>
    <row r="133" s="1" customFormat="1" ht="49.92" customHeight="1">
      <c r="B133" s="44"/>
      <c r="C133" s="45"/>
      <c r="D133" s="205" t="s">
        <v>174</v>
      </c>
      <c r="E133" s="45"/>
      <c r="F133" s="45"/>
      <c r="G133" s="45"/>
      <c r="H133" s="45"/>
      <c r="I133" s="45"/>
      <c r="J133" s="45"/>
      <c r="K133" s="45"/>
      <c r="L133" s="45"/>
      <c r="M133" s="45"/>
      <c r="N133" s="230">
        <f>BK133</f>
        <v>0</v>
      </c>
      <c r="O133" s="231"/>
      <c r="P133" s="231"/>
      <c r="Q133" s="231"/>
      <c r="R133" s="46"/>
      <c r="T133" s="191"/>
      <c r="U133" s="70"/>
      <c r="V133" s="70"/>
      <c r="W133" s="70"/>
      <c r="X133" s="70"/>
      <c r="Y133" s="70"/>
      <c r="Z133" s="70"/>
      <c r="AA133" s="72"/>
      <c r="AT133" s="20" t="s">
        <v>76</v>
      </c>
      <c r="AU133" s="20" t="s">
        <v>77</v>
      </c>
      <c r="AY133" s="20" t="s">
        <v>175</v>
      </c>
      <c r="BK133" s="140">
        <v>0</v>
      </c>
    </row>
    <row r="134" s="1" customFormat="1" ht="6.96" customHeight="1">
      <c r="B134" s="73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5"/>
    </row>
  </sheetData>
  <sheetProtection sheet="1" formatColumns="0" formatRows="0" objects="1" scenarios="1" spinCount="10" saltValue="H60QaMZpzoJfnW+Egh8Qgi8SeVuouxm1RnpJEKBjQ67O8519cJsJR2FgvyzW2OQGzWcoEbP+mUg8B+0yLvc4tw==" hashValue="bDJb9p+PlF1nJW2CqhFmL0+XQCz0ANf0YoCLxrmVWv0xXTkV8vQtJUKudJboXBQUs1JFC792ZwNx5r4cKH+IZA==" algorithmName="SHA-512" password="CC35"/>
  <mergeCells count="99">
    <mergeCell ref="D96:H96"/>
    <mergeCell ref="D95:H95"/>
    <mergeCell ref="D97:H97"/>
    <mergeCell ref="D98:H98"/>
    <mergeCell ref="D99:H99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F132:I132"/>
    <mergeCell ref="F128:I128"/>
    <mergeCell ref="F126:I126"/>
    <mergeCell ref="F127:I127"/>
    <mergeCell ref="F129:I129"/>
    <mergeCell ref="F130:I130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N97:Q97"/>
    <mergeCell ref="N95:Q95"/>
    <mergeCell ref="N96:Q96"/>
    <mergeCell ref="N98:Q98"/>
    <mergeCell ref="N99:Q99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L118:M118"/>
    <mergeCell ref="N118:Q118"/>
    <mergeCell ref="F118:I118"/>
    <mergeCell ref="N127:Q127"/>
    <mergeCell ref="N119:Q119"/>
    <mergeCell ref="N120:Q120"/>
    <mergeCell ref="N121:Q121"/>
    <mergeCell ref="F122:I122"/>
    <mergeCell ref="L122:M122"/>
    <mergeCell ref="N122:Q122"/>
    <mergeCell ref="L123:M123"/>
    <mergeCell ref="N123:Q123"/>
    <mergeCell ref="N125:Q125"/>
    <mergeCell ref="N126:Q126"/>
    <mergeCell ref="N124:Q124"/>
    <mergeCell ref="F123:I123"/>
    <mergeCell ref="F125:I125"/>
    <mergeCell ref="L125:M125"/>
    <mergeCell ref="L126:M126"/>
    <mergeCell ref="L127:M127"/>
    <mergeCell ref="L128:M128"/>
    <mergeCell ref="N128:Q128"/>
    <mergeCell ref="L129:M129"/>
    <mergeCell ref="N129:Q129"/>
    <mergeCell ref="L130:M130"/>
    <mergeCell ref="N130:Q130"/>
    <mergeCell ref="L132:M132"/>
    <mergeCell ref="N132:Q132"/>
    <mergeCell ref="N131:Q131"/>
    <mergeCell ref="N133:Q133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</mergeCells>
  <hyperlinks>
    <hyperlink ref="F1:G1" location="C2" display="1) Krycí list rozpočtu"/>
    <hyperlink ref="H1:K1" location="C86" display="2) Rekapitulácia rozpočtu"/>
    <hyperlink ref="L1" location="C118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LAPTOP-ULDFVU85\Vlastnik</dc:creator>
  <cp:lastModifiedBy>LAPTOP-ULDFVU85\Vlastnik</cp:lastModifiedBy>
  <dcterms:created xsi:type="dcterms:W3CDTF">2020-09-21T07:12:32Z</dcterms:created>
  <dcterms:modified xsi:type="dcterms:W3CDTF">2020-09-21T07:12:35Z</dcterms:modified>
</cp:coreProperties>
</file>