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Vlastnik\Desktop\stara plocha\PONUKY\ROK 2020\Ponuka Petrovce\Ponuka Petrovce Projektant\"/>
    </mc:Choice>
  </mc:AlternateContent>
  <xr:revisionPtr revIDLastSave="0" documentId="13_ncr:1_{9CACA484-5DBA-48B3-A3A0-3B0162041C2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kapitulácia stavby" sheetId="1" r:id="rId1"/>
    <sheet name="1528a - Základná škola" sheetId="2" r:id="rId2"/>
    <sheet name="1528b - Kostol " sheetId="3" r:id="rId3"/>
    <sheet name="1528c - Obchod" sheetId="4" r:id="rId4"/>
    <sheet name="1528d - Obecný úrad" sheetId="5" r:id="rId5"/>
    <sheet name="1528e - Hájovňa" sheetId="6" r:id="rId6"/>
    <sheet name="1528g - Číslo domu 119" sheetId="7" r:id="rId7"/>
    <sheet name="1528h - Odovodnenie cesty" sheetId="8" r:id="rId8"/>
    <sheet name="1528i - Osadenie obrubníkov" sheetId="9" r:id="rId9"/>
  </sheets>
  <definedNames>
    <definedName name="_xlnm.Print_Titles" localSheetId="1">'1528a - Základná škola'!$111:$111</definedName>
    <definedName name="_xlnm.Print_Titles" localSheetId="2">'1528b - Kostol '!$110:$110</definedName>
    <definedName name="_xlnm.Print_Titles" localSheetId="3">'1528c - Obchod'!$111:$111</definedName>
    <definedName name="_xlnm.Print_Titles" localSheetId="4">'1528d - Obecný úrad'!$111:$111</definedName>
    <definedName name="_xlnm.Print_Titles" localSheetId="5">'1528e - Hájovňa'!$111:$111</definedName>
    <definedName name="_xlnm.Print_Titles" localSheetId="6">'1528g - Číslo domu 119'!$110:$110</definedName>
    <definedName name="_xlnm.Print_Titles" localSheetId="7">'1528h - Odovodnenie cesty'!$113:$113</definedName>
    <definedName name="_xlnm.Print_Titles" localSheetId="8">'1528i - Osadenie obrubníkov'!$112:$112</definedName>
    <definedName name="_xlnm.Print_Titles" localSheetId="0">'Rekapitulácia stavby'!$85:$85</definedName>
    <definedName name="_xlnm.Print_Area" localSheetId="1">'1528a - Základná škola'!$C$4:$Q$70,'1528a - Základná škola'!$C$76:$Q$95,'1528a - Základná škola'!$C$101:$Q$118</definedName>
    <definedName name="_xlnm.Print_Area" localSheetId="2">'1528b - Kostol '!$C$4:$Q$70,'1528b - Kostol '!$C$76:$Q$94,'1528b - Kostol '!$C$100:$Q$115</definedName>
    <definedName name="_xlnm.Print_Area" localSheetId="3">'1528c - Obchod'!$C$4:$Q$70,'1528c - Obchod'!$C$76:$Q$95,'1528c - Obchod'!$C$101:$Q$118</definedName>
    <definedName name="_xlnm.Print_Area" localSheetId="4">'1528d - Obecný úrad'!$C$4:$Q$70,'1528d - Obecný úrad'!$C$76:$Q$95,'1528d - Obecný úrad'!$C$101:$Q$118</definedName>
    <definedName name="_xlnm.Print_Area" localSheetId="5">'1528e - Hájovňa'!$C$4:$Q$70,'1528e - Hájovňa'!$C$76:$Q$95,'1528e - Hájovňa'!$C$101:$Q$118</definedName>
    <definedName name="_xlnm.Print_Area" localSheetId="6">'1528g - Číslo domu 119'!$C$4:$Q$70,'1528g - Číslo domu 119'!$C$76:$Q$94,'1528g - Číslo domu 119'!$C$100:$Q$115</definedName>
    <definedName name="_xlnm.Print_Area" localSheetId="7">'1528h - Odovodnenie cesty'!$C$4:$Q$70,'1528h - Odovodnenie cesty'!$C$76:$Q$97,'1528h - Odovodnenie cesty'!$C$103:$Q$129</definedName>
    <definedName name="_xlnm.Print_Area" localSheetId="8">'1528i - Osadenie obrubníkov'!$C$4:$Q$70,'1528i - Osadenie obrubníkov'!$C$76:$Q$96,'1528i - Osadenie obrubníkov'!$C$102:$Q$126</definedName>
    <definedName name="_xlnm.Print_Area" localSheetId="0">'Rekapitulácia stavby'!$C$4:$AP$70,'Rekapitulácia stavby'!$C$76:$AP$99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95" i="1" l="1"/>
  <c r="AX95" i="1"/>
  <c r="BI126" i="9"/>
  <c r="BH126" i="9"/>
  <c r="BG126" i="9"/>
  <c r="BE126" i="9"/>
  <c r="AA126" i="9"/>
  <c r="AA125" i="9" s="1"/>
  <c r="Y126" i="9"/>
  <c r="Y125" i="9" s="1"/>
  <c r="W126" i="9"/>
  <c r="W125" i="9"/>
  <c r="BK126" i="9"/>
  <c r="BK125" i="9" s="1"/>
  <c r="N125" i="9" s="1"/>
  <c r="N92" i="9" s="1"/>
  <c r="N126" i="9"/>
  <c r="BF126" i="9"/>
  <c r="BI124" i="9"/>
  <c r="BH124" i="9"/>
  <c r="BG124" i="9"/>
  <c r="BE124" i="9"/>
  <c r="AA124" i="9"/>
  <c r="Y124" i="9"/>
  <c r="W124" i="9"/>
  <c r="BK124" i="9"/>
  <c r="N124" i="9"/>
  <c r="BF124" i="9" s="1"/>
  <c r="BI123" i="9"/>
  <c r="BH123" i="9"/>
  <c r="H35" i="9" s="1"/>
  <c r="BC95" i="1" s="1"/>
  <c r="BG123" i="9"/>
  <c r="BE123" i="9"/>
  <c r="AA123" i="9"/>
  <c r="Y123" i="9"/>
  <c r="W123" i="9"/>
  <c r="BK123" i="9"/>
  <c r="N123" i="9"/>
  <c r="BF123" i="9"/>
  <c r="BI122" i="9"/>
  <c r="BH122" i="9"/>
  <c r="BG122" i="9"/>
  <c r="BE122" i="9"/>
  <c r="H32" i="9" s="1"/>
  <c r="AZ95" i="1" s="1"/>
  <c r="AA122" i="9"/>
  <c r="Y122" i="9"/>
  <c r="W122" i="9"/>
  <c r="BK122" i="9"/>
  <c r="N122" i="9"/>
  <c r="BF122" i="9" s="1"/>
  <c r="BI121" i="9"/>
  <c r="BH121" i="9"/>
  <c r="BG121" i="9"/>
  <c r="BE121" i="9"/>
  <c r="AA121" i="9"/>
  <c r="Y121" i="9"/>
  <c r="W121" i="9"/>
  <c r="BK121" i="9"/>
  <c r="N121" i="9"/>
  <c r="BF121" i="9"/>
  <c r="BI120" i="9"/>
  <c r="BH120" i="9"/>
  <c r="BG120" i="9"/>
  <c r="BE120" i="9"/>
  <c r="AA120" i="9"/>
  <c r="Y120" i="9"/>
  <c r="W120" i="9"/>
  <c r="BK120" i="9"/>
  <c r="N120" i="9"/>
  <c r="BF120" i="9" s="1"/>
  <c r="BI119" i="9"/>
  <c r="BH119" i="9"/>
  <c r="BG119" i="9"/>
  <c r="BE119" i="9"/>
  <c r="AA119" i="9"/>
  <c r="AA118" i="9" s="1"/>
  <c r="Y119" i="9"/>
  <c r="W119" i="9"/>
  <c r="W118" i="9" s="1"/>
  <c r="BK119" i="9"/>
  <c r="N119" i="9"/>
  <c r="BF119" i="9" s="1"/>
  <c r="BI117" i="9"/>
  <c r="BH117" i="9"/>
  <c r="BG117" i="9"/>
  <c r="BE117" i="9"/>
  <c r="AA117" i="9"/>
  <c r="Y117" i="9"/>
  <c r="W117" i="9"/>
  <c r="BK117" i="9"/>
  <c r="N117" i="9"/>
  <c r="BF117" i="9"/>
  <c r="BI116" i="9"/>
  <c r="H36" i="9" s="1"/>
  <c r="BD95" i="1" s="1"/>
  <c r="BH116" i="9"/>
  <c r="BG116" i="9"/>
  <c r="H34" i="9" s="1"/>
  <c r="BB95" i="1" s="1"/>
  <c r="BE116" i="9"/>
  <c r="M32" i="9"/>
  <c r="AV95" i="1" s="1"/>
  <c r="AA116" i="9"/>
  <c r="AA115" i="9"/>
  <c r="AA114" i="9" s="1"/>
  <c r="AA113" i="9" s="1"/>
  <c r="Y116" i="9"/>
  <c r="Y115" i="9"/>
  <c r="W116" i="9"/>
  <c r="W115" i="9" s="1"/>
  <c r="W114" i="9" s="1"/>
  <c r="W113" i="9" s="1"/>
  <c r="AU95" i="1" s="1"/>
  <c r="BK116" i="9"/>
  <c r="BK115" i="9" s="1"/>
  <c r="N116" i="9"/>
  <c r="BF116" i="9"/>
  <c r="F109" i="9"/>
  <c r="F107" i="9"/>
  <c r="F105" i="9"/>
  <c r="M28" i="9"/>
  <c r="AS95" i="1" s="1"/>
  <c r="F83" i="9"/>
  <c r="F81" i="9"/>
  <c r="F79" i="9"/>
  <c r="O21" i="9"/>
  <c r="E21" i="9"/>
  <c r="M110" i="9"/>
  <c r="M84" i="9"/>
  <c r="O20" i="9"/>
  <c r="O18" i="9"/>
  <c r="E18" i="9"/>
  <c r="M109" i="9"/>
  <c r="M83" i="9"/>
  <c r="O17" i="9"/>
  <c r="O15" i="9"/>
  <c r="E15" i="9"/>
  <c r="O14" i="9"/>
  <c r="O9" i="9"/>
  <c r="M81" i="9" s="1"/>
  <c r="M107" i="9"/>
  <c r="F6" i="9"/>
  <c r="F104" i="9" s="1"/>
  <c r="AY94" i="1"/>
  <c r="AX94" i="1"/>
  <c r="BI129" i="8"/>
  <c r="BH129" i="8"/>
  <c r="BG129" i="8"/>
  <c r="BE129" i="8"/>
  <c r="AA129" i="8"/>
  <c r="AA128" i="8"/>
  <c r="Y129" i="8"/>
  <c r="Y128" i="8"/>
  <c r="W129" i="8"/>
  <c r="W128" i="8"/>
  <c r="BK129" i="8"/>
  <c r="BK128" i="8"/>
  <c r="N128" i="8" s="1"/>
  <c r="N129" i="8"/>
  <c r="BF129" i="8" s="1"/>
  <c r="N93" i="8"/>
  <c r="BI127" i="8"/>
  <c r="BH127" i="8"/>
  <c r="BG127" i="8"/>
  <c r="BE127" i="8"/>
  <c r="AA127" i="8"/>
  <c r="Y127" i="8"/>
  <c r="W127" i="8"/>
  <c r="BK127" i="8"/>
  <c r="N127" i="8"/>
  <c r="BF127" i="8" s="1"/>
  <c r="BI126" i="8"/>
  <c r="BH126" i="8"/>
  <c r="BG126" i="8"/>
  <c r="BE126" i="8"/>
  <c r="AA126" i="8"/>
  <c r="Y126" i="8"/>
  <c r="W126" i="8"/>
  <c r="BK126" i="8"/>
  <c r="N126" i="8"/>
  <c r="BF126" i="8"/>
  <c r="BI125" i="8"/>
  <c r="BH125" i="8"/>
  <c r="BG125" i="8"/>
  <c r="BE125" i="8"/>
  <c r="AA125" i="8"/>
  <c r="Y125" i="8"/>
  <c r="W125" i="8"/>
  <c r="BK125" i="8"/>
  <c r="N125" i="8"/>
  <c r="BF125" i="8" s="1"/>
  <c r="BI124" i="8"/>
  <c r="BH124" i="8"/>
  <c r="BG124" i="8"/>
  <c r="BE124" i="8"/>
  <c r="AA124" i="8"/>
  <c r="AA123" i="8"/>
  <c r="Y124" i="8"/>
  <c r="Y123" i="8" s="1"/>
  <c r="W124" i="8"/>
  <c r="W123" i="8"/>
  <c r="BK124" i="8"/>
  <c r="N124" i="8"/>
  <c r="BF124" i="8"/>
  <c r="BI122" i="8"/>
  <c r="BH122" i="8"/>
  <c r="BG122" i="8"/>
  <c r="BE122" i="8"/>
  <c r="AA122" i="8"/>
  <c r="Y122" i="8"/>
  <c r="W122" i="8"/>
  <c r="W119" i="8" s="1"/>
  <c r="BK122" i="8"/>
  <c r="N122" i="8"/>
  <c r="BF122" i="8"/>
  <c r="BI121" i="8"/>
  <c r="BH121" i="8"/>
  <c r="BG121" i="8"/>
  <c r="BE121" i="8"/>
  <c r="AA121" i="8"/>
  <c r="AA119" i="8" s="1"/>
  <c r="Y121" i="8"/>
  <c r="W121" i="8"/>
  <c r="BK121" i="8"/>
  <c r="N121" i="8"/>
  <c r="BF121" i="8" s="1"/>
  <c r="BI120" i="8"/>
  <c r="BH120" i="8"/>
  <c r="BG120" i="8"/>
  <c r="BE120" i="8"/>
  <c r="AA120" i="8"/>
  <c r="Y120" i="8"/>
  <c r="Y119" i="8" s="1"/>
  <c r="W120" i="8"/>
  <c r="BK120" i="8"/>
  <c r="BK119" i="8" s="1"/>
  <c r="N119" i="8" s="1"/>
  <c r="N91" i="8" s="1"/>
  <c r="N120" i="8"/>
  <c r="BF120" i="8"/>
  <c r="BI118" i="8"/>
  <c r="BH118" i="8"/>
  <c r="BG118" i="8"/>
  <c r="BE118" i="8"/>
  <c r="H32" i="8" s="1"/>
  <c r="AZ94" i="1" s="1"/>
  <c r="AA118" i="8"/>
  <c r="Y118" i="8"/>
  <c r="W118" i="8"/>
  <c r="BK118" i="8"/>
  <c r="N118" i="8"/>
  <c r="BF118" i="8"/>
  <c r="BI117" i="8"/>
  <c r="H36" i="8"/>
  <c r="BD94" i="1" s="1"/>
  <c r="BH117" i="8"/>
  <c r="H35" i="8" s="1"/>
  <c r="BC94" i="1" s="1"/>
  <c r="BG117" i="8"/>
  <c r="BE117" i="8"/>
  <c r="AA117" i="8"/>
  <c r="AA116" i="8"/>
  <c r="AA115" i="8" s="1"/>
  <c r="AA114" i="8" s="1"/>
  <c r="Y117" i="8"/>
  <c r="Y116" i="8"/>
  <c r="W117" i="8"/>
  <c r="W116" i="8"/>
  <c r="BK117" i="8"/>
  <c r="BK116" i="8"/>
  <c r="N117" i="8"/>
  <c r="BF117" i="8" s="1"/>
  <c r="H33" i="8"/>
  <c r="BA94" i="1" s="1"/>
  <c r="F110" i="8"/>
  <c r="F108" i="8"/>
  <c r="F106" i="8"/>
  <c r="M28" i="8"/>
  <c r="AS94" i="1"/>
  <c r="F83" i="8"/>
  <c r="F81" i="8"/>
  <c r="F79" i="8"/>
  <c r="O21" i="8"/>
  <c r="E21" i="8"/>
  <c r="M111" i="8" s="1"/>
  <c r="M84" i="8"/>
  <c r="O20" i="8"/>
  <c r="O18" i="8"/>
  <c r="E18" i="8"/>
  <c r="M110" i="8"/>
  <c r="M83" i="8"/>
  <c r="O17" i="8"/>
  <c r="O15" i="8"/>
  <c r="E15" i="8"/>
  <c r="O14" i="8"/>
  <c r="O9" i="8"/>
  <c r="F6" i="8"/>
  <c r="F105" i="8"/>
  <c r="F78" i="8"/>
  <c r="AY93" i="1"/>
  <c r="AX93" i="1"/>
  <c r="BI115" i="7"/>
  <c r="BH115" i="7"/>
  <c r="BG115" i="7"/>
  <c r="BE115" i="7"/>
  <c r="AA115" i="7"/>
  <c r="Y115" i="7"/>
  <c r="W115" i="7"/>
  <c r="BK115" i="7"/>
  <c r="N115" i="7"/>
  <c r="BF115" i="7" s="1"/>
  <c r="BI114" i="7"/>
  <c r="BH114" i="7"/>
  <c r="H35" i="7" s="1"/>
  <c r="BC93" i="1" s="1"/>
  <c r="BG114" i="7"/>
  <c r="H34" i="7"/>
  <c r="BB93" i="1"/>
  <c r="BE114" i="7"/>
  <c r="M32" i="7"/>
  <c r="AV93" i="1"/>
  <c r="H32" i="7"/>
  <c r="AZ93" i="1" s="1"/>
  <c r="AA114" i="7"/>
  <c r="AA113" i="7" s="1"/>
  <c r="AA112" i="7" s="1"/>
  <c r="AA111" i="7" s="1"/>
  <c r="Y114" i="7"/>
  <c r="Y113" i="7" s="1"/>
  <c r="Y112" i="7" s="1"/>
  <c r="Y111" i="7" s="1"/>
  <c r="W114" i="7"/>
  <c r="W113" i="7"/>
  <c r="W112" i="7" s="1"/>
  <c r="W111" i="7" s="1"/>
  <c r="AU93" i="1" s="1"/>
  <c r="BK114" i="7"/>
  <c r="BK113" i="7"/>
  <c r="N114" i="7"/>
  <c r="BF114" i="7" s="1"/>
  <c r="M33" i="7" s="1"/>
  <c r="AW93" i="1" s="1"/>
  <c r="F107" i="7"/>
  <c r="F105" i="7"/>
  <c r="F103" i="7"/>
  <c r="M28" i="7"/>
  <c r="AS93" i="1"/>
  <c r="F83" i="7"/>
  <c r="F81" i="7"/>
  <c r="F79" i="7"/>
  <c r="O21" i="7"/>
  <c r="E21" i="7"/>
  <c r="M108" i="7"/>
  <c r="M84" i="7"/>
  <c r="O20" i="7"/>
  <c r="O18" i="7"/>
  <c r="E18" i="7"/>
  <c r="O17" i="7"/>
  <c r="O15" i="7"/>
  <c r="E15" i="7"/>
  <c r="F84" i="7" s="1"/>
  <c r="O14" i="7"/>
  <c r="O9" i="7"/>
  <c r="F6" i="7"/>
  <c r="F102" i="7"/>
  <c r="F78" i="7"/>
  <c r="AY92" i="1"/>
  <c r="AX92" i="1"/>
  <c r="BI118" i="6"/>
  <c r="BH118" i="6"/>
  <c r="BG118" i="6"/>
  <c r="BE118" i="6"/>
  <c r="AA118" i="6"/>
  <c r="AA117" i="6"/>
  <c r="Y118" i="6"/>
  <c r="Y117" i="6"/>
  <c r="W118" i="6"/>
  <c r="W117" i="6"/>
  <c r="BK118" i="6"/>
  <c r="BK117" i="6"/>
  <c r="N117" i="6"/>
  <c r="N118" i="6"/>
  <c r="BF118" i="6" s="1"/>
  <c r="N91" i="6"/>
  <c r="BI116" i="6"/>
  <c r="BH116" i="6"/>
  <c r="BG116" i="6"/>
  <c r="BE116" i="6"/>
  <c r="AA116" i="6"/>
  <c r="Y116" i="6"/>
  <c r="W116" i="6"/>
  <c r="BK116" i="6"/>
  <c r="N116" i="6"/>
  <c r="BF116" i="6"/>
  <c r="BI115" i="6"/>
  <c r="H36" i="6"/>
  <c r="BD92" i="1" s="1"/>
  <c r="BH115" i="6"/>
  <c r="BG115" i="6"/>
  <c r="H34" i="6" s="1"/>
  <c r="BB92" i="1" s="1"/>
  <c r="BE115" i="6"/>
  <c r="M32" i="6"/>
  <c r="AV92" i="1" s="1"/>
  <c r="AA115" i="6"/>
  <c r="AA114" i="6"/>
  <c r="AA113" i="6" s="1"/>
  <c r="AA112" i="6" s="1"/>
  <c r="Y115" i="6"/>
  <c r="Y114" i="6"/>
  <c r="Y113" i="6" s="1"/>
  <c r="Y112" i="6"/>
  <c r="W115" i="6"/>
  <c r="W114" i="6" s="1"/>
  <c r="W113" i="6" s="1"/>
  <c r="W112" i="6" s="1"/>
  <c r="AU92" i="1"/>
  <c r="BK115" i="6"/>
  <c r="BK114" i="6" s="1"/>
  <c r="N114" i="6" s="1"/>
  <c r="N90" i="6" s="1"/>
  <c r="N115" i="6"/>
  <c r="BF115" i="6" s="1"/>
  <c r="H33" i="6" s="1"/>
  <c r="BA92" i="1" s="1"/>
  <c r="M33" i="6"/>
  <c r="AW92" i="1" s="1"/>
  <c r="AT92" i="1" s="1"/>
  <c r="F108" i="6"/>
  <c r="F106" i="6"/>
  <c r="F104" i="6"/>
  <c r="M28" i="6"/>
  <c r="AS92" i="1" s="1"/>
  <c r="F83" i="6"/>
  <c r="F81" i="6"/>
  <c r="F79" i="6"/>
  <c r="O21" i="6"/>
  <c r="E21" i="6"/>
  <c r="M109" i="6"/>
  <c r="M84" i="6"/>
  <c r="O20" i="6"/>
  <c r="O18" i="6"/>
  <c r="E18" i="6"/>
  <c r="M83" i="6" s="1"/>
  <c r="M108" i="6"/>
  <c r="O17" i="6"/>
  <c r="O15" i="6"/>
  <c r="E15" i="6"/>
  <c r="F109" i="6" s="1"/>
  <c r="F84" i="6"/>
  <c r="O14" i="6"/>
  <c r="O9" i="6"/>
  <c r="M106" i="6" s="1"/>
  <c r="M81" i="6"/>
  <c r="F6" i="6"/>
  <c r="AY91" i="1"/>
  <c r="AX91" i="1"/>
  <c r="BI118" i="5"/>
  <c r="BH118" i="5"/>
  <c r="BG118" i="5"/>
  <c r="BE118" i="5"/>
  <c r="AA118" i="5"/>
  <c r="AA117" i="5" s="1"/>
  <c r="Y118" i="5"/>
  <c r="Y117" i="5" s="1"/>
  <c r="Y113" i="5" s="1"/>
  <c r="W118" i="5"/>
  <c r="W117" i="5" s="1"/>
  <c r="BK118" i="5"/>
  <c r="BK117" i="5" s="1"/>
  <c r="N117" i="5" s="1"/>
  <c r="N91" i="5" s="1"/>
  <c r="N118" i="5"/>
  <c r="BF118" i="5"/>
  <c r="BI116" i="5"/>
  <c r="BH116" i="5"/>
  <c r="BG116" i="5"/>
  <c r="BE116" i="5"/>
  <c r="AA116" i="5"/>
  <c r="Y116" i="5"/>
  <c r="W116" i="5"/>
  <c r="BK116" i="5"/>
  <c r="BK114" i="5" s="1"/>
  <c r="N114" i="5" s="1"/>
  <c r="N90" i="5" s="1"/>
  <c r="N116" i="5"/>
  <c r="BF116" i="5" s="1"/>
  <c r="BI115" i="5"/>
  <c r="H36" i="5"/>
  <c r="BD91" i="1" s="1"/>
  <c r="BH115" i="5"/>
  <c r="H35" i="5"/>
  <c r="BC91" i="1"/>
  <c r="BG115" i="5"/>
  <c r="BE115" i="5"/>
  <c r="M32" i="5"/>
  <c r="AV91" i="1" s="1"/>
  <c r="H32" i="5"/>
  <c r="AZ91" i="1" s="1"/>
  <c r="AA115" i="5"/>
  <c r="AA114" i="5" s="1"/>
  <c r="AA113" i="5"/>
  <c r="AA112" i="5" s="1"/>
  <c r="Y115" i="5"/>
  <c r="Y114" i="5" s="1"/>
  <c r="Y112" i="5"/>
  <c r="W115" i="5"/>
  <c r="BK115" i="5"/>
  <c r="BK113" i="5"/>
  <c r="N115" i="5"/>
  <c r="BF115" i="5"/>
  <c r="F108" i="5"/>
  <c r="F106" i="5"/>
  <c r="F104" i="5"/>
  <c r="M28" i="5"/>
  <c r="AS91" i="1"/>
  <c r="AS87" i="1" s="1"/>
  <c r="F83" i="5"/>
  <c r="F81" i="5"/>
  <c r="F79" i="5"/>
  <c r="O21" i="5"/>
  <c r="E21" i="5"/>
  <c r="O20" i="5"/>
  <c r="O18" i="5"/>
  <c r="E18" i="5"/>
  <c r="O17" i="5"/>
  <c r="O15" i="5"/>
  <c r="E15" i="5"/>
  <c r="F109" i="5"/>
  <c r="F84" i="5"/>
  <c r="O14" i="5"/>
  <c r="O9" i="5"/>
  <c r="M106" i="5"/>
  <c r="M81" i="5"/>
  <c r="F6" i="5"/>
  <c r="F103" i="5" s="1"/>
  <c r="F78" i="5"/>
  <c r="AY90" i="1"/>
  <c r="AX90" i="1"/>
  <c r="BI118" i="4"/>
  <c r="BH118" i="4"/>
  <c r="H35" i="4" s="1"/>
  <c r="BG118" i="4"/>
  <c r="BE118" i="4"/>
  <c r="AA118" i="4"/>
  <c r="AA117" i="4"/>
  <c r="Y118" i="4"/>
  <c r="Y117" i="4" s="1"/>
  <c r="W118" i="4"/>
  <c r="W117" i="4"/>
  <c r="BK118" i="4"/>
  <c r="BK117" i="4" s="1"/>
  <c r="N117" i="4" s="1"/>
  <c r="N91" i="4" s="1"/>
  <c r="N118" i="4"/>
  <c r="BF118" i="4"/>
  <c r="BI116" i="4"/>
  <c r="BH116" i="4"/>
  <c r="BG116" i="4"/>
  <c r="BE116" i="4"/>
  <c r="AA116" i="4"/>
  <c r="Y116" i="4"/>
  <c r="W116" i="4"/>
  <c r="BK116" i="4"/>
  <c r="N116" i="4"/>
  <c r="BF116" i="4"/>
  <c r="BI115" i="4"/>
  <c r="H36" i="4" s="1"/>
  <c r="BD90" i="1" s="1"/>
  <c r="BH115" i="4"/>
  <c r="BC90" i="1"/>
  <c r="BG115" i="4"/>
  <c r="BE115" i="4"/>
  <c r="AA115" i="4"/>
  <c r="AA114" i="4"/>
  <c r="AA113" i="4" s="1"/>
  <c r="AA112" i="4" s="1"/>
  <c r="Y115" i="4"/>
  <c r="Y114" i="4"/>
  <c r="W115" i="4"/>
  <c r="W114" i="4"/>
  <c r="W113" i="4" s="1"/>
  <c r="W112" i="4" s="1"/>
  <c r="AU90" i="1" s="1"/>
  <c r="BK115" i="4"/>
  <c r="BK114" i="4"/>
  <c r="N115" i="4"/>
  <c r="BF115" i="4"/>
  <c r="M33" i="4"/>
  <c r="AW90" i="1" s="1"/>
  <c r="H33" i="4"/>
  <c r="BA90" i="1" s="1"/>
  <c r="F108" i="4"/>
  <c r="F106" i="4"/>
  <c r="F104" i="4"/>
  <c r="M28" i="4"/>
  <c r="AS90" i="1" s="1"/>
  <c r="F83" i="4"/>
  <c r="F81" i="4"/>
  <c r="F79" i="4"/>
  <c r="O21" i="4"/>
  <c r="E21" i="4"/>
  <c r="M109" i="4"/>
  <c r="M84" i="4"/>
  <c r="O20" i="4"/>
  <c r="O18" i="4"/>
  <c r="E18" i="4"/>
  <c r="M83" i="4" s="1"/>
  <c r="M108" i="4"/>
  <c r="O17" i="4"/>
  <c r="O15" i="4"/>
  <c r="E15" i="4"/>
  <c r="O14" i="4"/>
  <c r="O9" i="4"/>
  <c r="F6" i="4"/>
  <c r="F78" i="4" s="1"/>
  <c r="F103" i="4"/>
  <c r="AY89" i="1"/>
  <c r="AX89" i="1"/>
  <c r="BI115" i="3"/>
  <c r="BH115" i="3"/>
  <c r="BG115" i="3"/>
  <c r="BE115" i="3"/>
  <c r="M32" i="3" s="1"/>
  <c r="AV89" i="1" s="1"/>
  <c r="AT89" i="1" s="1"/>
  <c r="AA115" i="3"/>
  <c r="Y115" i="3"/>
  <c r="W115" i="3"/>
  <c r="BK115" i="3"/>
  <c r="BK113" i="3" s="1"/>
  <c r="BK112" i="3" s="1"/>
  <c r="N115" i="3"/>
  <c r="BF115" i="3" s="1"/>
  <c r="BI114" i="3"/>
  <c r="H36" i="3"/>
  <c r="BD89" i="1" s="1"/>
  <c r="BH114" i="3"/>
  <c r="H35" i="3"/>
  <c r="BC89" i="1"/>
  <c r="BG114" i="3"/>
  <c r="H34" i="3" s="1"/>
  <c r="BB89" i="1" s="1"/>
  <c r="BE114" i="3"/>
  <c r="AA114" i="3"/>
  <c r="AA113" i="3" s="1"/>
  <c r="AA112" i="3" s="1"/>
  <c r="AA111" i="3" s="1"/>
  <c r="Y114" i="3"/>
  <c r="Y113" i="3" s="1"/>
  <c r="Y112" i="3" s="1"/>
  <c r="Y111" i="3"/>
  <c r="W114" i="3"/>
  <c r="W113" i="3" s="1"/>
  <c r="W112" i="3" s="1"/>
  <c r="W111" i="3" s="1"/>
  <c r="AU89" i="1" s="1"/>
  <c r="BK114" i="3"/>
  <c r="N113" i="3"/>
  <c r="N114" i="3"/>
  <c r="BF114" i="3"/>
  <c r="H33" i="3" s="1"/>
  <c r="BA89" i="1" s="1"/>
  <c r="M33" i="3"/>
  <c r="AW89" i="1"/>
  <c r="N90" i="3"/>
  <c r="F107" i="3"/>
  <c r="F105" i="3"/>
  <c r="F103" i="3"/>
  <c r="M28" i="3"/>
  <c r="AS89" i="1"/>
  <c r="F83" i="3"/>
  <c r="F81" i="3"/>
  <c r="F79" i="3"/>
  <c r="O21" i="3"/>
  <c r="E21" i="3"/>
  <c r="M84" i="3" s="1"/>
  <c r="O20" i="3"/>
  <c r="O18" i="3"/>
  <c r="E18" i="3"/>
  <c r="O17" i="3"/>
  <c r="O15" i="3"/>
  <c r="E15" i="3"/>
  <c r="F108" i="3"/>
  <c r="F84" i="3"/>
  <c r="O14" i="3"/>
  <c r="O9" i="3"/>
  <c r="M105" i="3"/>
  <c r="M81" i="3"/>
  <c r="F6" i="3"/>
  <c r="AY88" i="1"/>
  <c r="AX88" i="1"/>
  <c r="BI118" i="2"/>
  <c r="BH118" i="2"/>
  <c r="BG118" i="2"/>
  <c r="BE118" i="2"/>
  <c r="AA118" i="2"/>
  <c r="AA117" i="2"/>
  <c r="Y118" i="2"/>
  <c r="Y117" i="2"/>
  <c r="W118" i="2"/>
  <c r="W117" i="2"/>
  <c r="BK118" i="2"/>
  <c r="BK117" i="2"/>
  <c r="N117" i="2" s="1"/>
  <c r="N91" i="2" s="1"/>
  <c r="N118" i="2"/>
  <c r="BF118" i="2" s="1"/>
  <c r="M33" i="2" s="1"/>
  <c r="AW88" i="1" s="1"/>
  <c r="BI116" i="2"/>
  <c r="BH116" i="2"/>
  <c r="BG116" i="2"/>
  <c r="BE116" i="2"/>
  <c r="AA116" i="2"/>
  <c r="Y116" i="2"/>
  <c r="Y114" i="2" s="1"/>
  <c r="Y113" i="2" s="1"/>
  <c r="Y112" i="2" s="1"/>
  <c r="W116" i="2"/>
  <c r="BK116" i="2"/>
  <c r="N116" i="2"/>
  <c r="BF116" i="2"/>
  <c r="BI115" i="2"/>
  <c r="H36" i="2"/>
  <c r="BD88" i="1" s="1"/>
  <c r="BH115" i="2"/>
  <c r="H35" i="2" s="1"/>
  <c r="BC88" i="1" s="1"/>
  <c r="BG115" i="2"/>
  <c r="H34" i="2"/>
  <c r="BB88" i="1" s="1"/>
  <c r="BE115" i="2"/>
  <c r="H32" i="2"/>
  <c r="AZ88" i="1" s="1"/>
  <c r="AA115" i="2"/>
  <c r="AA114" i="2"/>
  <c r="AA113" i="2"/>
  <c r="AA112" i="2" s="1"/>
  <c r="Y115" i="2"/>
  <c r="W115" i="2"/>
  <c r="W114" i="2"/>
  <c r="W113" i="2"/>
  <c r="W112" i="2" s="1"/>
  <c r="AU88" i="1" s="1"/>
  <c r="BK115" i="2"/>
  <c r="BK114" i="2"/>
  <c r="N114" i="2"/>
  <c r="N115" i="2"/>
  <c r="BF115" i="2"/>
  <c r="N90" i="2"/>
  <c r="F108" i="2"/>
  <c r="F106" i="2"/>
  <c r="F104" i="2"/>
  <c r="M28" i="2"/>
  <c r="AS88" i="1"/>
  <c r="F83" i="2"/>
  <c r="F81" i="2"/>
  <c r="F79" i="2"/>
  <c r="O21" i="2"/>
  <c r="E21" i="2"/>
  <c r="M109" i="2" s="1"/>
  <c r="O20" i="2"/>
  <c r="O18" i="2"/>
  <c r="E18" i="2"/>
  <c r="M108" i="2" s="1"/>
  <c r="O17" i="2"/>
  <c r="O15" i="2"/>
  <c r="E15" i="2"/>
  <c r="F109" i="2"/>
  <c r="F84" i="2"/>
  <c r="O14" i="2"/>
  <c r="O9" i="2"/>
  <c r="M106" i="2"/>
  <c r="M81" i="2"/>
  <c r="F6" i="2"/>
  <c r="F103" i="2" s="1"/>
  <c r="AK27" i="1"/>
  <c r="AT93" i="1"/>
  <c r="AM83" i="1"/>
  <c r="L83" i="1"/>
  <c r="AM82" i="1"/>
  <c r="L82" i="1"/>
  <c r="AM80" i="1"/>
  <c r="L80" i="1"/>
  <c r="L78" i="1"/>
  <c r="L77" i="1"/>
  <c r="H33" i="2" l="1"/>
  <c r="BA88" i="1" s="1"/>
  <c r="AZ87" i="1"/>
  <c r="N112" i="3"/>
  <c r="N89" i="3" s="1"/>
  <c r="BK111" i="3"/>
  <c r="N111" i="3" s="1"/>
  <c r="N88" i="3" s="1"/>
  <c r="F78" i="2"/>
  <c r="M83" i="2"/>
  <c r="F109" i="4"/>
  <c r="F84" i="4"/>
  <c r="BK113" i="4"/>
  <c r="N114" i="4"/>
  <c r="N90" i="4" s="1"/>
  <c r="Y113" i="4"/>
  <c r="Y112" i="4" s="1"/>
  <c r="M83" i="7"/>
  <c r="M107" i="7"/>
  <c r="H33" i="7"/>
  <c r="BA93" i="1" s="1"/>
  <c r="M81" i="8"/>
  <c r="M108" i="8"/>
  <c r="M33" i="8"/>
  <c r="AW94" i="1" s="1"/>
  <c r="W115" i="8"/>
  <c r="W114" i="8" s="1"/>
  <c r="AU94" i="1" s="1"/>
  <c r="F84" i="9"/>
  <c r="F110" i="9"/>
  <c r="M107" i="3"/>
  <c r="M83" i="3"/>
  <c r="M108" i="5"/>
  <c r="M83" i="5"/>
  <c r="N113" i="5"/>
  <c r="N89" i="5" s="1"/>
  <c r="BK112" i="5"/>
  <c r="N112" i="5" s="1"/>
  <c r="N88" i="5" s="1"/>
  <c r="M81" i="7"/>
  <c r="M105" i="7"/>
  <c r="N113" i="7"/>
  <c r="N90" i="7" s="1"/>
  <c r="BK112" i="7"/>
  <c r="M84" i="2"/>
  <c r="M32" i="2"/>
  <c r="AV88" i="1" s="1"/>
  <c r="AT88" i="1" s="1"/>
  <c r="F102" i="3"/>
  <c r="F78" i="3"/>
  <c r="H32" i="3"/>
  <c r="AZ89" i="1" s="1"/>
  <c r="M32" i="4"/>
  <c r="AV90" i="1" s="1"/>
  <c r="AT90" i="1" s="1"/>
  <c r="H32" i="4"/>
  <c r="AZ90" i="1" s="1"/>
  <c r="F78" i="6"/>
  <c r="F103" i="6"/>
  <c r="N115" i="9"/>
  <c r="N90" i="9" s="1"/>
  <c r="BK113" i="2"/>
  <c r="M108" i="3"/>
  <c r="M106" i="4"/>
  <c r="M81" i="4"/>
  <c r="H34" i="4"/>
  <c r="BB90" i="1" s="1"/>
  <c r="BB87" i="1" s="1"/>
  <c r="M84" i="5"/>
  <c r="M109" i="5"/>
  <c r="F84" i="8"/>
  <c r="F111" i="8"/>
  <c r="N116" i="8"/>
  <c r="N90" i="8" s="1"/>
  <c r="Y115" i="8"/>
  <c r="Y114" i="8" s="1"/>
  <c r="H34" i="8"/>
  <c r="BB94" i="1" s="1"/>
  <c r="BK123" i="8"/>
  <c r="N123" i="8" s="1"/>
  <c r="N92" i="8" s="1"/>
  <c r="H33" i="5"/>
  <c r="BA91" i="1" s="1"/>
  <c r="W114" i="5"/>
  <c r="W113" i="5" s="1"/>
  <c r="W112" i="5" s="1"/>
  <c r="AU91" i="1" s="1"/>
  <c r="AU87" i="1" s="1"/>
  <c r="H34" i="5"/>
  <c r="BB91" i="1" s="1"/>
  <c r="M33" i="9"/>
  <c r="AW95" i="1" s="1"/>
  <c r="AT95" i="1" s="1"/>
  <c r="Y118" i="9"/>
  <c r="Y114" i="9" s="1"/>
  <c r="Y113" i="9" s="1"/>
  <c r="BK113" i="6"/>
  <c r="H32" i="6"/>
  <c r="AZ92" i="1" s="1"/>
  <c r="H35" i="6"/>
  <c r="BC92" i="1" s="1"/>
  <c r="BC87" i="1" s="1"/>
  <c r="M32" i="8"/>
  <c r="AV94" i="1" s="1"/>
  <c r="AT94" i="1" s="1"/>
  <c r="F78" i="9"/>
  <c r="H33" i="9"/>
  <c r="BA95" i="1" s="1"/>
  <c r="BK118" i="9"/>
  <c r="N118" i="9" s="1"/>
  <c r="N91" i="9" s="1"/>
  <c r="M33" i="5"/>
  <c r="AW91" i="1" s="1"/>
  <c r="AT91" i="1" s="1"/>
  <c r="F108" i="7"/>
  <c r="H36" i="7"/>
  <c r="BD93" i="1" s="1"/>
  <c r="BD87" i="1" s="1"/>
  <c r="W35" i="1" s="1"/>
  <c r="W34" i="1" l="1"/>
  <c r="AY87" i="1"/>
  <c r="W33" i="1"/>
  <c r="AX87" i="1"/>
  <c r="W31" i="1"/>
  <c r="AV87" i="1"/>
  <c r="BK115" i="8"/>
  <c r="BA87" i="1"/>
  <c r="M27" i="3"/>
  <c r="M30" i="3" s="1"/>
  <c r="L94" i="3"/>
  <c r="N113" i="2"/>
  <c r="N89" i="2" s="1"/>
  <c r="BK112" i="2"/>
  <c r="N112" i="2" s="1"/>
  <c r="N88" i="2" s="1"/>
  <c r="N112" i="7"/>
  <c r="N89" i="7" s="1"/>
  <c r="BK111" i="7"/>
  <c r="N111" i="7" s="1"/>
  <c r="N88" i="7" s="1"/>
  <c r="L95" i="5"/>
  <c r="M27" i="5"/>
  <c r="M30" i="5" s="1"/>
  <c r="BK112" i="6"/>
  <c r="N112" i="6" s="1"/>
  <c r="N88" i="6" s="1"/>
  <c r="N113" i="6"/>
  <c r="N89" i="6" s="1"/>
  <c r="BK114" i="9"/>
  <c r="N113" i="4"/>
  <c r="N89" i="4" s="1"/>
  <c r="BK112" i="4"/>
  <c r="N112" i="4" s="1"/>
  <c r="N88" i="4" s="1"/>
  <c r="N115" i="8" l="1"/>
  <c r="N89" i="8" s="1"/>
  <c r="BK114" i="8"/>
  <c r="N114" i="8" s="1"/>
  <c r="N88" i="8" s="1"/>
  <c r="L38" i="5"/>
  <c r="AG91" i="1"/>
  <c r="AN91" i="1" s="1"/>
  <c r="L95" i="2"/>
  <c r="M27" i="2"/>
  <c r="M30" i="2" s="1"/>
  <c r="BK113" i="9"/>
  <c r="N113" i="9" s="1"/>
  <c r="N88" i="9" s="1"/>
  <c r="N114" i="9"/>
  <c r="N89" i="9" s="1"/>
  <c r="M27" i="7"/>
  <c r="M30" i="7" s="1"/>
  <c r="L94" i="7"/>
  <c r="AK31" i="1"/>
  <c r="AW87" i="1"/>
  <c r="AK32" i="1" s="1"/>
  <c r="W32" i="1"/>
  <c r="M27" i="4"/>
  <c r="M30" i="4" s="1"/>
  <c r="L95" i="4"/>
  <c r="M27" i="6"/>
  <c r="M30" i="6" s="1"/>
  <c r="L95" i="6"/>
  <c r="L38" i="3"/>
  <c r="AG89" i="1"/>
  <c r="AN89" i="1" s="1"/>
  <c r="L38" i="4" l="1"/>
  <c r="AG90" i="1"/>
  <c r="AN90" i="1" s="1"/>
  <c r="AT87" i="1"/>
  <c r="M27" i="9"/>
  <c r="M30" i="9" s="1"/>
  <c r="L96" i="9"/>
  <c r="AG88" i="1"/>
  <c r="L38" i="2"/>
  <c r="L97" i="8"/>
  <c r="M27" i="8"/>
  <c r="M30" i="8" s="1"/>
  <c r="AG92" i="1"/>
  <c r="AN92" i="1" s="1"/>
  <c r="L38" i="6"/>
  <c r="L38" i="7"/>
  <c r="AG93" i="1"/>
  <c r="AN93" i="1" s="1"/>
  <c r="AG95" i="1" l="1"/>
  <c r="AN95" i="1" s="1"/>
  <c r="L38" i="9"/>
  <c r="AN88" i="1"/>
  <c r="AG87" i="1"/>
  <c r="AG94" i="1"/>
  <c r="AN94" i="1" s="1"/>
  <c r="L38" i="8"/>
  <c r="AK26" i="1" l="1"/>
  <c r="AK29" i="1" s="1"/>
  <c r="AK37" i="1" s="1"/>
  <c r="AG99" i="1"/>
  <c r="AN87" i="1"/>
  <c r="AN99" i="1" s="1"/>
</calcChain>
</file>

<file path=xl/sharedStrings.xml><?xml version="1.0" encoding="utf-8"?>
<sst xmlns="http://schemas.openxmlformats.org/spreadsheetml/2006/main" count="1738" uniqueCount="228">
  <si>
    <t>2012</t>
  </si>
  <si>
    <t>Hárok obsahuje:</t>
  </si>
  <si>
    <t>1) Súhrnný list stavby</t>
  </si>
  <si>
    <t>2) Rekapitulácia objektov</t>
  </si>
  <si>
    <t>2.0</t>
  </si>
  <si>
    <t>ZAMOK</t>
  </si>
  <si>
    <t>False</t>
  </si>
  <si>
    <t>optimalizované pre tlač zostáv vo formáte A4 - na výšku</t>
  </si>
  <si>
    <t>&gt;&gt;  skryté stĺpce  &lt;&lt;</t>
  </si>
  <si>
    <t>0,01</t>
  </si>
  <si>
    <t>20</t>
  </si>
  <si>
    <t>SÚHRNNÝ LIST STAVBY</t>
  </si>
  <si>
    <t>v ---  nižšie sa nachádzajú doplnkové a pomocné údaje k zostavám  --- v</t>
  </si>
  <si>
    <t>0,001</t>
  </si>
  <si>
    <t>Kód:</t>
  </si>
  <si>
    <t>1528</t>
  </si>
  <si>
    <t>Stavba:</t>
  </si>
  <si>
    <t>Živičná úprava obecný úrad Petrovce</t>
  </si>
  <si>
    <t>JKSO:</t>
  </si>
  <si>
    <t/>
  </si>
  <si>
    <t>KS:</t>
  </si>
  <si>
    <t>Miesto:</t>
  </si>
  <si>
    <t xml:space="preserve"> </t>
  </si>
  <si>
    <t>Dátum:</t>
  </si>
  <si>
    <t>21. 9. 2020</t>
  </si>
  <si>
    <t>Objednávateľ:</t>
  </si>
  <si>
    <t>IČO:</t>
  </si>
  <si>
    <t>Obec Petrovce</t>
  </si>
  <si>
    <t>IČO DPH:</t>
  </si>
  <si>
    <t>Zhotoviteľ:</t>
  </si>
  <si>
    <t>Projektant:</t>
  </si>
  <si>
    <t>Ing. Viera Bumberová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</si>
  <si>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</si>
  <si>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</si>
  <si>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</si>
  <si>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</si>
  <si>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</si>
  <si>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</si>
  <si>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</si>
  <si>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</si>
  <si>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</si>
  <si>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</si>
  <si>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</si>
  <si>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</si>
  <si>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</si>
  <si>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</si>
  <si>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</si>
  <si>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</si>
  <si>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</si>
  <si>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</si>
  <si>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</si>
  <si>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</si>
  <si>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</si>
  <si>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</si>
  <si>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</si>
  <si>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</si>
  <si>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</si>
  <si>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</si>
  <si>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</si>
  <si>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</si>
  <si>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</si>
  <si>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</si>
  <si>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</si>
  <si>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</si>
  <si>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</si>
  <si>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</si>
  <si>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</si>
  <si>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</si>
  <si>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</si>
  <si>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</si>
  <si>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</si>
  <si>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</si>
  <si>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</si>
  <si>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</si>
  <si>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</si>
  <si>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</si>
  <si>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</si>
  <si>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{33b21703-11cf-4435-9d62-0f604bff301f}</t>
  </si>
  <si>
    <t>{00000000-0000-0000-0000-000000000000}</t>
  </si>
  <si>
    <t>/</t>
  </si>
  <si>
    <t>1528a</t>
  </si>
  <si>
    <t>Základná škola</t>
  </si>
  <si>
    <t>1</t>
  </si>
  <si>
    <t>{bdca0e4c-bac4-47ba-8cd0-4724859c252f}</t>
  </si>
  <si>
    <t>1528b</t>
  </si>
  <si>
    <t xml:space="preserve">Kostol </t>
  </si>
  <si>
    <t>{15b1c6ab-147a-48c9-b931-5fa49e12cb20}</t>
  </si>
  <si>
    <t>1528c</t>
  </si>
  <si>
    <t>Obchod</t>
  </si>
  <si>
    <t>{14b57647-46b9-48d2-afd0-e3bc38410405}</t>
  </si>
  <si>
    <t>1528d</t>
  </si>
  <si>
    <t>Obecný úrad</t>
  </si>
  <si>
    <t>{24715a7f-671d-43ba-ac12-d5638a512fe0}</t>
  </si>
  <si>
    <t>1528e</t>
  </si>
  <si>
    <t>Hájovňa</t>
  </si>
  <si>
    <t>{3be02d04-b461-455c-8c88-7b3e23d62f97}</t>
  </si>
  <si>
    <t>1528g</t>
  </si>
  <si>
    <t>Číslo domu 119</t>
  </si>
  <si>
    <t>{5446c62b-6491-427b-ba07-dc8f1276a577}</t>
  </si>
  <si>
    <t>1528h</t>
  </si>
  <si>
    <t>Odovodnenie cesty</t>
  </si>
  <si>
    <t>{b4407262-2415-4f5c-badd-853f4c48cb27}</t>
  </si>
  <si>
    <t>1528i</t>
  </si>
  <si>
    <t>Osadenie obrubníkov</t>
  </si>
  <si>
    <t>{b79b65fc-81b4-4cad-8eb1-b734922b4fe4}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</si>
  <si>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</si>
  <si>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</si>
  <si>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</si>
  <si>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</si>
  <si>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</si>
  <si>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</si>
  <si>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</si>
  <si>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</si>
  <si>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</si>
  <si>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</si>
  <si>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</si>
  <si>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1528a - Základná škola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</si>
  <si>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</si>
  <si>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</si>
  <si>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</si>
  <si>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</si>
  <si>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</si>
  <si>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</si>
  <si>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</si>
  <si>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</si>
  <si>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5 - Komunikácie</t>
  </si>
  <si>
    <t xml:space="preserve">    9 - Ostatné konštrukcie a práce-búranie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</si>
  <si>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</si>
  <si>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</si>
  <si>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</si>
  <si>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</si>
  <si>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</si>
  <si>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</si>
  <si>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</si>
  <si>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</si>
  <si>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</si>
  <si>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</si>
  <si>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</si>
  <si>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</si>
  <si>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</si>
  <si>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</si>
  <si>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</si>
  <si>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</si>
  <si>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2</t>
  </si>
  <si>
    <t>K</t>
  </si>
  <si>
    <t>572754112</t>
  </si>
  <si>
    <t>Vyrovnanie povrchu doterajších krytov asfaltovým betónom AC hr. nad 40 do 60 mm</t>
  </si>
  <si>
    <t>t</t>
  </si>
  <si>
    <t>4</t>
  </si>
  <si>
    <t>-287271302</t>
  </si>
  <si>
    <t>577144211</t>
  </si>
  <si>
    <t>Asfaltový betón vrstva obrusná AC 11 O v pruhu š. do 3 m z nemodifik. asfaltu tr. I, po zhutnení hr. 50 mm</t>
  </si>
  <si>
    <t>m2</t>
  </si>
  <si>
    <t>-32930258</t>
  </si>
  <si>
    <t>3</t>
  </si>
  <si>
    <t>919735111</t>
  </si>
  <si>
    <t>Rezanie existujúceho asfaltového krytu alebo podkladu hĺbky do 50 mm</t>
  </si>
  <si>
    <t>m</t>
  </si>
  <si>
    <t>552527760</t>
  </si>
  <si>
    <t xml:space="preserve">1528b - Kostol </t>
  </si>
  <si>
    <t>1528c - Obchod</t>
  </si>
  <si>
    <t>-1981817654</t>
  </si>
  <si>
    <t>1528d - Obecný úrad</t>
  </si>
  <si>
    <t>1528e - Hájovňa</t>
  </si>
  <si>
    <t>1528g - Číslo domu 119</t>
  </si>
  <si>
    <t>1528h - Odovodnenie cesty</t>
  </si>
  <si>
    <t xml:space="preserve">    1 - Zemné práce</t>
  </si>
  <si>
    <t xml:space="preserve">    99 - Presun hmôt HSV</t>
  </si>
  <si>
    <t>113154110</t>
  </si>
  <si>
    <t>Odstránenie podkladu z asfaltobetónu</t>
  </si>
  <si>
    <t>-1153309249</t>
  </si>
  <si>
    <t>132601101</t>
  </si>
  <si>
    <t>Výkop ryhy do šírky 600 mm v horn.7 pre akékoľvek množstve</t>
  </si>
  <si>
    <t>m3</t>
  </si>
  <si>
    <t>440596878</t>
  </si>
  <si>
    <t>567124112</t>
  </si>
  <si>
    <t>Podklad z podkladového betónu PB I tr. C 20/25 hr. 120 mm</t>
  </si>
  <si>
    <t>-769981030</t>
  </si>
  <si>
    <t>1975232911</t>
  </si>
  <si>
    <t>5</t>
  </si>
  <si>
    <t>577154211</t>
  </si>
  <si>
    <t>Asfaltový betón vrstva obrusná AC 11 O v pruhu š. do 3 m z nemodifik. asfaltu tr. I, po zhutnení hr. 60 mm</t>
  </si>
  <si>
    <t>-690589338</t>
  </si>
  <si>
    <t>6</t>
  </si>
  <si>
    <t>900872770</t>
  </si>
  <si>
    <t>7</t>
  </si>
  <si>
    <t>935114233</t>
  </si>
  <si>
    <t>Osadenie odvodňovacieho betónového žľabu plytkého BGF-Z s ochrannou hranou vnútornej šírky 200 mm a s roštom triedy C 250</t>
  </si>
  <si>
    <t>68694887</t>
  </si>
  <si>
    <t>8</t>
  </si>
  <si>
    <t>M</t>
  </si>
  <si>
    <t>592270016000</t>
  </si>
  <si>
    <t>Odvodňovací žľab plytký BGF-Z SV G NW 200, dĺžky 1 m, výšky 100 mm, bez spádu, betónový s liatinovou hranou, HYDRO BG</t>
  </si>
  <si>
    <t>ks</t>
  </si>
  <si>
    <t>-1114774</t>
  </si>
  <si>
    <t>9</t>
  </si>
  <si>
    <t>592270017400</t>
  </si>
  <si>
    <t>Liatinový rošt BG-SV NW 200, lxšxhr 500x247x25 mm, rozmer štrbiny SW 18x220, trieda D 400, s rýchlouzáverom, pre žľaby s ochrannou hranou, HYDRO BG</t>
  </si>
  <si>
    <t>-1709580570</t>
  </si>
  <si>
    <t>10</t>
  </si>
  <si>
    <t>998225111</t>
  </si>
  <si>
    <t>Presun hmôt pre pozemnú komunikáciu a letisko s krytom asfaltovým akejkoľvek dĺžky objektu</t>
  </si>
  <si>
    <t>-835445990</t>
  </si>
  <si>
    <t>1528i - Osadenie obrubníkov</t>
  </si>
  <si>
    <t>122101101</t>
  </si>
  <si>
    <t>Odkopávka a prekopávka nezapažená v horninách 1-2 do 100 m3</t>
  </si>
  <si>
    <t>2119609546</t>
  </si>
  <si>
    <t>122201109</t>
  </si>
  <si>
    <t>Odkopávky a prekopávky nezapažené. Príplatok k cenám za lepivosť horniny 3</t>
  </si>
  <si>
    <t>-1472568535</t>
  </si>
  <si>
    <t>916362112</t>
  </si>
  <si>
    <t>Osadenie cestného obrubníka betónového stojatého do lôžka z betónu prostého tr. C 16/20 s bočnou oporou</t>
  </si>
  <si>
    <t>2104337911</t>
  </si>
  <si>
    <t>592170002100</t>
  </si>
  <si>
    <t>Obrubník PREMAC cestný, lxšxv 1000x100x200 mm, skosenie 15/15 mm</t>
  </si>
  <si>
    <t>-342572579</t>
  </si>
  <si>
    <t>918101112</t>
  </si>
  <si>
    <t>Lôžko pod obrubníky, krajníky alebo obruby z dlažobných kociek z betónu prostého tr. C 16/20</t>
  </si>
  <si>
    <t>69912106</t>
  </si>
  <si>
    <t>1127501944</t>
  </si>
  <si>
    <t>979082213</t>
  </si>
  <si>
    <t>Vodorovná doprava sutiny so zložením a hrubým urovnaním na vzdialenosť do 1 km</t>
  </si>
  <si>
    <t>-1361293426</t>
  </si>
  <si>
    <t>979087213</t>
  </si>
  <si>
    <t>Nakladanie na dopravné prostriedky pre vodorovnú dopravu vybúraných hmôt</t>
  </si>
  <si>
    <t>-631976136</t>
  </si>
  <si>
    <t>11</t>
  </si>
  <si>
    <t>-1786938167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</si>
</sst>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4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4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5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6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8" xfId="0" applyFont="1" applyFill="1" applyBorder="1" applyAlignment="1" applyProtection="1">
      <alignment horizontal="left" vertical="center"/>
    </xf>
    <xf numFmtId="0" fontId="0" fillId="4" borderId="9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19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19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</xf>
    <xf numFmtId="0" fontId="0" fillId="5" borderId="9" xfId="0" applyFont="1" applyFill="1" applyBorder="1" applyAlignment="1" applyProtection="1">
      <alignment vertical="center"/>
    </xf>
    <xf numFmtId="0" fontId="14" fillId="0" borderId="22" xfId="0" applyFont="1" applyBorder="1" applyAlignment="1" applyProtection="1">
      <alignment horizontal="center" vertical="center" wrapText="1"/>
    </xf>
    <xf numFmtId="0" fontId="14" fillId="0" borderId="23" xfId="0" applyFont="1" applyBorder="1" applyAlignment="1" applyProtection="1">
      <alignment horizontal="center" vertical="center" wrapText="1"/>
    </xf>
    <xf numFmtId="0" fontId="14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7" fillId="0" borderId="16" xfId="0" applyNumberFormat="1" applyFont="1" applyBorder="1" applyAlignment="1" applyProtection="1">
      <alignment vertical="center"/>
    </xf>
    <xf numFmtId="4" fontId="27" fillId="0" borderId="17" xfId="0" applyNumberFormat="1" applyFont="1" applyBorder="1" applyAlignment="1" applyProtection="1">
      <alignment vertical="center"/>
    </xf>
    <xf numFmtId="166" fontId="27" fillId="0" borderId="17" xfId="0" applyNumberFormat="1" applyFont="1" applyBorder="1" applyAlignment="1" applyProtection="1">
      <alignment vertical="center"/>
    </xf>
    <xf numFmtId="4" fontId="27" fillId="0" borderId="18" xfId="0" applyNumberFormat="1" applyFont="1" applyBorder="1" applyAlignment="1" applyProtection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2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9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5" borderId="8" xfId="0" applyFont="1" applyFill="1" applyBorder="1" applyAlignment="1" applyProtection="1">
      <alignment horizontal="left" vertical="center"/>
    </xf>
    <xf numFmtId="0" fontId="3" fillId="5" borderId="9" xfId="0" applyFont="1" applyFill="1" applyBorder="1" applyAlignment="1" applyProtection="1">
      <alignment horizontal="right" vertical="center"/>
    </xf>
    <xf numFmtId="0" fontId="3" fillId="5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28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4" fillId="0" borderId="2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5" borderId="22" xfId="0" applyFont="1" applyFill="1" applyBorder="1" applyAlignment="1" applyProtection="1">
      <alignment horizontal="center" vertical="center" wrapText="1"/>
    </xf>
    <xf numFmtId="0" fontId="2" fillId="5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0" fontId="1" fillId="0" borderId="25" xfId="0" applyFont="1" applyBorder="1" applyAlignment="1" applyProtection="1">
      <alignment horizontal="left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1" fillId="0" borderId="17" xfId="0" applyFont="1" applyBorder="1" applyAlignment="1" applyProtection="1">
      <alignment horizontal="center" vertical="center"/>
    </xf>
    <xf numFmtId="166" fontId="1" fillId="0" borderId="17" xfId="0" applyNumberFormat="1" applyFont="1" applyBorder="1" applyAlignment="1" applyProtection="1">
      <alignment vertical="center"/>
    </xf>
    <xf numFmtId="166" fontId="1" fillId="0" borderId="18" xfId="0" applyNumberFormat="1" applyFont="1" applyBorder="1" applyAlignment="1" applyProtection="1">
      <alignment vertical="center"/>
    </xf>
    <xf numFmtId="0" fontId="32" fillId="0" borderId="25" xfId="0" applyFont="1" applyBorder="1" applyAlignment="1" applyProtection="1">
      <alignment horizontal="center" vertical="center"/>
    </xf>
    <xf numFmtId="49" fontId="32" fillId="0" borderId="25" xfId="0" applyNumberFormat="1" applyFont="1" applyBorder="1" applyAlignment="1" applyProtection="1">
      <alignment horizontal="left" vertical="center" wrapText="1"/>
    </xf>
    <xf numFmtId="0" fontId="32" fillId="0" borderId="25" xfId="0" applyFont="1" applyBorder="1" applyAlignment="1" applyProtection="1">
      <alignment horizontal="center" vertical="center" wrapText="1"/>
    </xf>
    <xf numFmtId="167" fontId="32" fillId="0" borderId="25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26" fillId="0" borderId="0" xfId="0" applyNumberFormat="1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 wrapText="1"/>
    </xf>
    <xf numFmtId="4" fontId="9" fillId="0" borderId="0" xfId="0" applyNumberFormat="1" applyFont="1" applyBorder="1" applyAlignment="1" applyProtection="1">
      <alignment vertical="center"/>
    </xf>
    <xf numFmtId="4" fontId="16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9" xfId="0" applyFont="1" applyFill="1" applyBorder="1" applyAlignment="1" applyProtection="1">
      <alignment vertical="center"/>
    </xf>
    <xf numFmtId="4" fontId="3" fillId="4" borderId="9" xfId="0" applyNumberFormat="1" applyFont="1" applyFill="1" applyBorder="1" applyAlignment="1" applyProtection="1">
      <alignment vertical="center"/>
    </xf>
    <xf numFmtId="0" fontId="0" fillId="4" borderId="10" xfId="0" applyFont="1" applyFill="1" applyBorder="1" applyAlignment="1" applyProtection="1">
      <alignment vertical="center"/>
    </xf>
    <xf numFmtId="0" fontId="25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4" fontId="22" fillId="5" borderId="0" xfId="0" applyNumberFormat="1" applyFont="1" applyFill="1" applyBorder="1" applyAlignment="1" applyProtection="1">
      <alignment vertical="center"/>
    </xf>
    <xf numFmtId="0" fontId="2" fillId="5" borderId="8" xfId="0" applyFont="1" applyFill="1" applyBorder="1" applyAlignment="1" applyProtection="1">
      <alignment horizontal="center" vertical="center"/>
    </xf>
    <xf numFmtId="4" fontId="22" fillId="0" borderId="0" xfId="0" applyNumberFormat="1" applyFont="1" applyBorder="1" applyAlignment="1" applyProtection="1">
      <alignment horizontal="right" vertical="center"/>
    </xf>
    <xf numFmtId="0" fontId="0" fillId="0" borderId="25" xfId="0" applyFont="1" applyBorder="1" applyAlignment="1" applyProtection="1">
      <alignment horizontal="left" vertical="center" wrapText="1"/>
    </xf>
    <xf numFmtId="0" fontId="2" fillId="5" borderId="23" xfId="0" applyFont="1" applyFill="1" applyBorder="1" applyAlignment="1" applyProtection="1">
      <alignment horizontal="center" vertical="center" wrapText="1"/>
    </xf>
    <xf numFmtId="4" fontId="0" fillId="0" borderId="25" xfId="0" applyNumberFormat="1" applyFont="1" applyBorder="1" applyAlignment="1" applyProtection="1">
      <alignment vertical="center"/>
    </xf>
    <xf numFmtId="4" fontId="22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4" fontId="5" fillId="0" borderId="0" xfId="0" applyNumberFormat="1" applyFont="1" applyBorder="1" applyAlignment="1" applyProtection="1"/>
    <xf numFmtId="4" fontId="5" fillId="0" borderId="0" xfId="0" applyNumberFormat="1" applyFont="1" applyBorder="1" applyAlignment="1" applyProtection="1">
      <alignment vertical="center"/>
    </xf>
    <xf numFmtId="4" fontId="6" fillId="0" borderId="17" xfId="0" applyNumberFormat="1" applyFont="1" applyBorder="1" applyAlignment="1" applyProtection="1"/>
    <xf numFmtId="4" fontId="6" fillId="0" borderId="17" xfId="0" applyNumberFormat="1" applyFont="1" applyBorder="1" applyAlignment="1" applyProtection="1">
      <alignment vertical="center"/>
    </xf>
    <xf numFmtId="4" fontId="6" fillId="0" borderId="23" xfId="0" applyNumberFormat="1" applyFont="1" applyBorder="1" applyAlignment="1" applyProtection="1"/>
    <xf numFmtId="4" fontId="6" fillId="0" borderId="23" xfId="0" applyNumberFormat="1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11" fillId="2" borderId="0" xfId="1" applyFont="1" applyFill="1" applyAlignment="1" applyProtection="1">
      <alignment horizontal="center" vertical="center"/>
    </xf>
    <xf numFmtId="4" fontId="16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4" fontId="3" fillId="5" borderId="10" xfId="0" applyNumberFormat="1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4" fontId="6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0" fontId="2" fillId="5" borderId="24" xfId="0" applyFont="1" applyFill="1" applyBorder="1" applyAlignment="1" applyProtection="1">
      <alignment horizontal="center" vertical="center" wrapText="1"/>
    </xf>
    <xf numFmtId="0" fontId="32" fillId="0" borderId="25" xfId="0" applyFont="1" applyBorder="1" applyAlignment="1" applyProtection="1">
      <alignment horizontal="left" vertical="center" wrapText="1"/>
    </xf>
    <xf numFmtId="4" fontId="32" fillId="0" borderId="25" xfId="0" applyNumberFormat="1" applyFont="1" applyBorder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100"/>
  <sheetViews>
    <sheetView showGridLines="0" tabSelected="1" workbookViewId="0">
      <pane ySplit="1" topLeftCell="A39" activePane="bottomLeft" state="frozen"/>
      <selection pane="bottomLeft" activeCell="K6" sqref="K6:AO6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42578125" customWidth="1"/>
    <col min="34" max="34" width="3.28515625" customWidth="1"/>
    <col min="35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.7109375" customWidth="1"/>
    <col min="44" max="44" width="13.7109375" customWidth="1"/>
    <col min="45" max="46" width="25.85546875" hidden="1" customWidth="1"/>
    <col min="47" max="47" width="25" hidden="1" customWidth="1"/>
    <col min="48" max="52" width="21.7109375" hidden="1" customWidth="1"/>
    <col min="53" max="53" width="19.140625" hidden="1" customWidth="1"/>
    <col min="54" max="54" width="25" hidden="1" customWidth="1"/>
    <col min="55" max="56" width="19.140625" hidden="1" customWidth="1"/>
    <col min="57" max="57" width="66.42578125" customWidth="1"/>
    <col min="71" max="89" width="9.28515625" hidden="1"/>
  </cols>
  <sheetData>
    <row r="1" spans="1:73" ht="21.3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" customHeight="1">
      <c r="C2" s="166" t="s">
        <v>7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R2" s="173" t="s">
        <v>8</v>
      </c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S2" s="18" t="s">
        <v>9</v>
      </c>
      <c r="BT2" s="18" t="s">
        <v>10</v>
      </c>
    </row>
    <row r="3" spans="1:73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" customHeight="1">
      <c r="B4" s="22"/>
      <c r="C4" s="168" t="s">
        <v>11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23"/>
      <c r="AS4" s="17" t="s">
        <v>12</v>
      </c>
      <c r="BS4" s="18" t="s">
        <v>13</v>
      </c>
    </row>
    <row r="5" spans="1:73" ht="14.4" customHeight="1">
      <c r="B5" s="22"/>
      <c r="C5" s="24"/>
      <c r="D5" s="25" t="s">
        <v>14</v>
      </c>
      <c r="E5" s="24"/>
      <c r="F5" s="24"/>
      <c r="G5" s="24"/>
      <c r="H5" s="24"/>
      <c r="I5" s="24"/>
      <c r="J5" s="24"/>
      <c r="K5" s="170" t="s">
        <v>15</v>
      </c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24"/>
      <c r="AQ5" s="23"/>
      <c r="BS5" s="18" t="s">
        <v>9</v>
      </c>
    </row>
    <row r="6" spans="1:73" ht="36.9" customHeight="1">
      <c r="B6" s="22"/>
      <c r="C6" s="24"/>
      <c r="D6" s="27" t="s">
        <v>16</v>
      </c>
      <c r="E6" s="24"/>
      <c r="F6" s="24"/>
      <c r="G6" s="24"/>
      <c r="H6" s="24"/>
      <c r="I6" s="24"/>
      <c r="J6" s="24"/>
      <c r="K6" s="172" t="s">
        <v>17</v>
      </c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24"/>
      <c r="AQ6" s="23"/>
      <c r="BS6" s="18" t="s">
        <v>9</v>
      </c>
    </row>
    <row r="7" spans="1:73" ht="14.4" customHeight="1">
      <c r="B7" s="22"/>
      <c r="C7" s="24"/>
      <c r="D7" s="28" t="s">
        <v>18</v>
      </c>
      <c r="E7" s="24"/>
      <c r="F7" s="24"/>
      <c r="G7" s="24"/>
      <c r="H7" s="24"/>
      <c r="I7" s="24"/>
      <c r="J7" s="24"/>
      <c r="K7" s="26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20</v>
      </c>
      <c r="AL7" s="24"/>
      <c r="AM7" s="24"/>
      <c r="AN7" s="26" t="s">
        <v>19</v>
      </c>
      <c r="AO7" s="24"/>
      <c r="AP7" s="24"/>
      <c r="AQ7" s="23"/>
      <c r="BS7" s="18" t="s">
        <v>9</v>
      </c>
    </row>
    <row r="8" spans="1:73" ht="14.4" customHeight="1">
      <c r="B8" s="22"/>
      <c r="C8" s="24"/>
      <c r="D8" s="28" t="s">
        <v>21</v>
      </c>
      <c r="E8" s="24"/>
      <c r="F8" s="24"/>
      <c r="G8" s="24"/>
      <c r="H8" s="24"/>
      <c r="I8" s="24"/>
      <c r="J8" s="24"/>
      <c r="K8" s="26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23</v>
      </c>
      <c r="AL8" s="24"/>
      <c r="AM8" s="24"/>
      <c r="AN8" s="26" t="s">
        <v>24</v>
      </c>
      <c r="AO8" s="24"/>
      <c r="AP8" s="24"/>
      <c r="AQ8" s="23"/>
      <c r="BS8" s="18" t="s">
        <v>9</v>
      </c>
    </row>
    <row r="9" spans="1:73" ht="14.4" customHeight="1">
      <c r="B9" s="2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3"/>
      <c r="BS9" s="18" t="s">
        <v>9</v>
      </c>
    </row>
    <row r="10" spans="1:73" ht="14.4" customHeight="1">
      <c r="B10" s="22"/>
      <c r="C10" s="24"/>
      <c r="D10" s="28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26</v>
      </c>
      <c r="AL10" s="24"/>
      <c r="AM10" s="24"/>
      <c r="AN10" s="26" t="s">
        <v>19</v>
      </c>
      <c r="AO10" s="24"/>
      <c r="AP10" s="24"/>
      <c r="AQ10" s="23"/>
      <c r="BS10" s="18" t="s">
        <v>9</v>
      </c>
    </row>
    <row r="11" spans="1:73" ht="18.45" customHeight="1">
      <c r="B11" s="22"/>
      <c r="C11" s="24"/>
      <c r="D11" s="24"/>
      <c r="E11" s="26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8" t="s">
        <v>28</v>
      </c>
      <c r="AL11" s="24"/>
      <c r="AM11" s="24"/>
      <c r="AN11" s="26" t="s">
        <v>19</v>
      </c>
      <c r="AO11" s="24"/>
      <c r="AP11" s="24"/>
      <c r="AQ11" s="23"/>
      <c r="BS11" s="18" t="s">
        <v>9</v>
      </c>
    </row>
    <row r="12" spans="1:73" ht="6.9" customHeight="1">
      <c r="B12" s="2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3"/>
      <c r="BS12" s="18" t="s">
        <v>9</v>
      </c>
    </row>
    <row r="13" spans="1:73" ht="14.4" customHeight="1">
      <c r="B13" s="22"/>
      <c r="C13" s="24"/>
      <c r="D13" s="28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26</v>
      </c>
      <c r="AL13" s="24"/>
      <c r="AM13" s="24"/>
      <c r="AN13" s="26" t="s">
        <v>19</v>
      </c>
      <c r="AO13" s="24"/>
      <c r="AP13" s="24"/>
      <c r="AQ13" s="23"/>
      <c r="BS13" s="18" t="s">
        <v>9</v>
      </c>
    </row>
    <row r="14" spans="1:73" ht="13.2">
      <c r="B14" s="22"/>
      <c r="C14" s="24"/>
      <c r="D14" s="24"/>
      <c r="E14" s="26" t="s">
        <v>22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8" t="s">
        <v>28</v>
      </c>
      <c r="AL14" s="24"/>
      <c r="AM14" s="24"/>
      <c r="AN14" s="26" t="s">
        <v>19</v>
      </c>
      <c r="AO14" s="24"/>
      <c r="AP14" s="24"/>
      <c r="AQ14" s="23"/>
      <c r="BS14" s="18" t="s">
        <v>9</v>
      </c>
    </row>
    <row r="15" spans="1:73" ht="6.9" customHeight="1">
      <c r="B15" s="2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3"/>
      <c r="BS15" s="18" t="s">
        <v>6</v>
      </c>
    </row>
    <row r="16" spans="1:73" ht="14.4" customHeight="1">
      <c r="B16" s="22"/>
      <c r="C16" s="24"/>
      <c r="D16" s="28" t="s">
        <v>30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26</v>
      </c>
      <c r="AL16" s="24"/>
      <c r="AM16" s="24"/>
      <c r="AN16" s="26" t="s">
        <v>19</v>
      </c>
      <c r="AO16" s="24"/>
      <c r="AP16" s="24"/>
      <c r="AQ16" s="23"/>
      <c r="BS16" s="18" t="s">
        <v>6</v>
      </c>
    </row>
    <row r="17" spans="2:71" ht="18.45" customHeight="1">
      <c r="B17" s="22"/>
      <c r="C17" s="24"/>
      <c r="D17" s="24"/>
      <c r="E17" s="26" t="s">
        <v>31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28</v>
      </c>
      <c r="AL17" s="24"/>
      <c r="AM17" s="24"/>
      <c r="AN17" s="26" t="s">
        <v>19</v>
      </c>
      <c r="AO17" s="24"/>
      <c r="AP17" s="24"/>
      <c r="AQ17" s="23"/>
      <c r="BS17" s="18" t="s">
        <v>32</v>
      </c>
    </row>
    <row r="18" spans="2:71" ht="6.9" customHeight="1">
      <c r="B18" s="2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3"/>
      <c r="BS18" s="18" t="s">
        <v>9</v>
      </c>
    </row>
    <row r="19" spans="2:71" ht="14.4" customHeight="1">
      <c r="B19" s="22"/>
      <c r="C19" s="24"/>
      <c r="D19" s="28" t="s">
        <v>33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26</v>
      </c>
      <c r="AL19" s="24"/>
      <c r="AM19" s="24"/>
      <c r="AN19" s="26" t="s">
        <v>19</v>
      </c>
      <c r="AO19" s="24"/>
      <c r="AP19" s="24"/>
      <c r="AQ19" s="23"/>
      <c r="BS19" s="18" t="s">
        <v>9</v>
      </c>
    </row>
    <row r="20" spans="2:71" ht="18.45" customHeight="1">
      <c r="B20" s="22"/>
      <c r="C20" s="24"/>
      <c r="D20" s="24"/>
      <c r="E20" s="26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28</v>
      </c>
      <c r="AL20" s="24"/>
      <c r="AM20" s="24"/>
      <c r="AN20" s="26" t="s">
        <v>19</v>
      </c>
      <c r="AO20" s="24"/>
      <c r="AP20" s="24"/>
      <c r="AQ20" s="23"/>
    </row>
    <row r="21" spans="2:71" ht="6.9" customHeight="1">
      <c r="B21" s="2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3"/>
    </row>
    <row r="22" spans="2:71" ht="13.2">
      <c r="B22" s="22"/>
      <c r="C22" s="24"/>
      <c r="D22" s="28" t="s">
        <v>34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3"/>
    </row>
    <row r="23" spans="2:71" ht="16.5" customHeight="1">
      <c r="B23" s="22"/>
      <c r="C23" s="24"/>
      <c r="D23" s="24"/>
      <c r="E23" s="178" t="s">
        <v>19</v>
      </c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24"/>
      <c r="AP23" s="24"/>
      <c r="AQ23" s="23"/>
    </row>
    <row r="24" spans="2:71" ht="6.9" customHeight="1">
      <c r="B24" s="2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3"/>
    </row>
    <row r="25" spans="2:71" ht="6.9" customHeight="1">
      <c r="B25" s="22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3"/>
    </row>
    <row r="26" spans="2:71" ht="14.4" customHeight="1">
      <c r="B26" s="22"/>
      <c r="C26" s="24"/>
      <c r="D26" s="30" t="s">
        <v>35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179">
        <f>ROUND(AG87,2)</f>
        <v>24295.8</v>
      </c>
      <c r="AL26" s="171"/>
      <c r="AM26" s="171"/>
      <c r="AN26" s="171"/>
      <c r="AO26" s="171"/>
      <c r="AP26" s="24"/>
      <c r="AQ26" s="23"/>
    </row>
    <row r="27" spans="2:71" ht="14.4" customHeight="1">
      <c r="B27" s="22"/>
      <c r="C27" s="24"/>
      <c r="D27" s="30" t="s">
        <v>36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179">
        <f>ROUND(AG97,2)</f>
        <v>0</v>
      </c>
      <c r="AL27" s="179"/>
      <c r="AM27" s="179"/>
      <c r="AN27" s="179"/>
      <c r="AO27" s="179"/>
      <c r="AP27" s="24"/>
      <c r="AQ27" s="23"/>
    </row>
    <row r="28" spans="2:71" s="1" customFormat="1" ht="6.9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5" customHeight="1">
      <c r="B29" s="31"/>
      <c r="C29" s="32"/>
      <c r="D29" s="34" t="s">
        <v>37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180">
        <f>ROUND(AK26+AK27,2)</f>
        <v>24295.8</v>
      </c>
      <c r="AL29" s="181"/>
      <c r="AM29" s="181"/>
      <c r="AN29" s="181"/>
      <c r="AO29" s="181"/>
      <c r="AP29" s="32"/>
      <c r="AQ29" s="33"/>
    </row>
    <row r="30" spans="2:71" s="1" customFormat="1" ht="6.9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" customHeight="1">
      <c r="B31" s="36"/>
      <c r="C31" s="37"/>
      <c r="D31" s="38" t="s">
        <v>38</v>
      </c>
      <c r="E31" s="37"/>
      <c r="F31" s="38" t="s">
        <v>39</v>
      </c>
      <c r="G31" s="37"/>
      <c r="H31" s="37"/>
      <c r="I31" s="37"/>
      <c r="J31" s="37"/>
      <c r="K31" s="37"/>
      <c r="L31" s="164">
        <v>0.2</v>
      </c>
      <c r="M31" s="165"/>
      <c r="N31" s="165"/>
      <c r="O31" s="165"/>
      <c r="P31" s="37"/>
      <c r="Q31" s="37"/>
      <c r="R31" s="37"/>
      <c r="S31" s="37"/>
      <c r="T31" s="40" t="s">
        <v>40</v>
      </c>
      <c r="U31" s="37"/>
      <c r="V31" s="37"/>
      <c r="W31" s="182">
        <f>ROUND(AZ87+SUM(CD98),2)</f>
        <v>0</v>
      </c>
      <c r="X31" s="165"/>
      <c r="Y31" s="165"/>
      <c r="Z31" s="165"/>
      <c r="AA31" s="165"/>
      <c r="AB31" s="165"/>
      <c r="AC31" s="165"/>
      <c r="AD31" s="165"/>
      <c r="AE31" s="165"/>
      <c r="AF31" s="37"/>
      <c r="AG31" s="37"/>
      <c r="AH31" s="37"/>
      <c r="AI31" s="37"/>
      <c r="AJ31" s="37"/>
      <c r="AK31" s="182">
        <f>ROUND(AV87+SUM(BY98),2)</f>
        <v>0</v>
      </c>
      <c r="AL31" s="165"/>
      <c r="AM31" s="165"/>
      <c r="AN31" s="165"/>
      <c r="AO31" s="165"/>
      <c r="AP31" s="37"/>
      <c r="AQ31" s="41"/>
    </row>
    <row r="32" spans="2:71" s="2" customFormat="1" ht="14.4" customHeight="1">
      <c r="B32" s="36"/>
      <c r="C32" s="37"/>
      <c r="D32" s="37"/>
      <c r="E32" s="37"/>
      <c r="F32" s="38" t="s">
        <v>41</v>
      </c>
      <c r="G32" s="37"/>
      <c r="H32" s="37"/>
      <c r="I32" s="37"/>
      <c r="J32" s="37"/>
      <c r="K32" s="37"/>
      <c r="L32" s="164">
        <v>0.2</v>
      </c>
      <c r="M32" s="165"/>
      <c r="N32" s="165"/>
      <c r="O32" s="165"/>
      <c r="P32" s="37"/>
      <c r="Q32" s="37"/>
      <c r="R32" s="37"/>
      <c r="S32" s="37"/>
      <c r="T32" s="40" t="s">
        <v>40</v>
      </c>
      <c r="U32" s="37"/>
      <c r="V32" s="37"/>
      <c r="W32" s="182">
        <f>ROUND(BA87+SUM(CE98),2)</f>
        <v>24295.8</v>
      </c>
      <c r="X32" s="165"/>
      <c r="Y32" s="165"/>
      <c r="Z32" s="165"/>
      <c r="AA32" s="165"/>
      <c r="AB32" s="165"/>
      <c r="AC32" s="165"/>
      <c r="AD32" s="165"/>
      <c r="AE32" s="165"/>
      <c r="AF32" s="37"/>
      <c r="AG32" s="37"/>
      <c r="AH32" s="37"/>
      <c r="AI32" s="37"/>
      <c r="AJ32" s="37"/>
      <c r="AK32" s="182">
        <f>ROUND(AW87+SUM(BZ98),2)</f>
        <v>4859.16</v>
      </c>
      <c r="AL32" s="165"/>
      <c r="AM32" s="165"/>
      <c r="AN32" s="165"/>
      <c r="AO32" s="165"/>
      <c r="AP32" s="37"/>
      <c r="AQ32" s="41"/>
    </row>
    <row r="33" spans="2:43" s="2" customFormat="1" ht="14.4" hidden="1" customHeight="1">
      <c r="B33" s="36"/>
      <c r="C33" s="37"/>
      <c r="D33" s="37"/>
      <c r="E33" s="37"/>
      <c r="F33" s="38" t="s">
        <v>42</v>
      </c>
      <c r="G33" s="37"/>
      <c r="H33" s="37"/>
      <c r="I33" s="37"/>
      <c r="J33" s="37"/>
      <c r="K33" s="37"/>
      <c r="L33" s="164">
        <v>0.2</v>
      </c>
      <c r="M33" s="165"/>
      <c r="N33" s="165"/>
      <c r="O33" s="165"/>
      <c r="P33" s="37"/>
      <c r="Q33" s="37"/>
      <c r="R33" s="37"/>
      <c r="S33" s="37"/>
      <c r="T33" s="40" t="s">
        <v>40</v>
      </c>
      <c r="U33" s="37"/>
      <c r="V33" s="37"/>
      <c r="W33" s="182">
        <f>ROUND(BB87+SUM(CF98),2)</f>
        <v>0</v>
      </c>
      <c r="X33" s="165"/>
      <c r="Y33" s="165"/>
      <c r="Z33" s="165"/>
      <c r="AA33" s="165"/>
      <c r="AB33" s="165"/>
      <c r="AC33" s="165"/>
      <c r="AD33" s="165"/>
      <c r="AE33" s="165"/>
      <c r="AF33" s="37"/>
      <c r="AG33" s="37"/>
      <c r="AH33" s="37"/>
      <c r="AI33" s="37"/>
      <c r="AJ33" s="37"/>
      <c r="AK33" s="182">
        <v>0</v>
      </c>
      <c r="AL33" s="165"/>
      <c r="AM33" s="165"/>
      <c r="AN33" s="165"/>
      <c r="AO33" s="165"/>
      <c r="AP33" s="37"/>
      <c r="AQ33" s="41"/>
    </row>
    <row r="34" spans="2:43" s="2" customFormat="1" ht="14.4" hidden="1" customHeight="1">
      <c r="B34" s="36"/>
      <c r="C34" s="37"/>
      <c r="D34" s="37"/>
      <c r="E34" s="37"/>
      <c r="F34" s="38" t="s">
        <v>43</v>
      </c>
      <c r="G34" s="37"/>
      <c r="H34" s="37"/>
      <c r="I34" s="37"/>
      <c r="J34" s="37"/>
      <c r="K34" s="37"/>
      <c r="L34" s="164">
        <v>0.2</v>
      </c>
      <c r="M34" s="165"/>
      <c r="N34" s="165"/>
      <c r="O34" s="165"/>
      <c r="P34" s="37"/>
      <c r="Q34" s="37"/>
      <c r="R34" s="37"/>
      <c r="S34" s="37"/>
      <c r="T34" s="40" t="s">
        <v>40</v>
      </c>
      <c r="U34" s="37"/>
      <c r="V34" s="37"/>
      <c r="W34" s="182">
        <f>ROUND(BC87+SUM(CG98),2)</f>
        <v>0</v>
      </c>
      <c r="X34" s="165"/>
      <c r="Y34" s="165"/>
      <c r="Z34" s="165"/>
      <c r="AA34" s="165"/>
      <c r="AB34" s="165"/>
      <c r="AC34" s="165"/>
      <c r="AD34" s="165"/>
      <c r="AE34" s="165"/>
      <c r="AF34" s="37"/>
      <c r="AG34" s="37"/>
      <c r="AH34" s="37"/>
      <c r="AI34" s="37"/>
      <c r="AJ34" s="37"/>
      <c r="AK34" s="182">
        <v>0</v>
      </c>
      <c r="AL34" s="165"/>
      <c r="AM34" s="165"/>
      <c r="AN34" s="165"/>
      <c r="AO34" s="165"/>
      <c r="AP34" s="37"/>
      <c r="AQ34" s="41"/>
    </row>
    <row r="35" spans="2:43" s="2" customFormat="1" ht="14.4" hidden="1" customHeight="1">
      <c r="B35" s="36"/>
      <c r="C35" s="37"/>
      <c r="D35" s="37"/>
      <c r="E35" s="37"/>
      <c r="F35" s="38" t="s">
        <v>44</v>
      </c>
      <c r="G35" s="37"/>
      <c r="H35" s="37"/>
      <c r="I35" s="37"/>
      <c r="J35" s="37"/>
      <c r="K35" s="37"/>
      <c r="L35" s="164">
        <v>0</v>
      </c>
      <c r="M35" s="165"/>
      <c r="N35" s="165"/>
      <c r="O35" s="165"/>
      <c r="P35" s="37"/>
      <c r="Q35" s="37"/>
      <c r="R35" s="37"/>
      <c r="S35" s="37"/>
      <c r="T35" s="40" t="s">
        <v>40</v>
      </c>
      <c r="U35" s="37"/>
      <c r="V35" s="37"/>
      <c r="W35" s="182">
        <f>ROUND(BD87+SUM(CH98),2)</f>
        <v>0</v>
      </c>
      <c r="X35" s="165"/>
      <c r="Y35" s="165"/>
      <c r="Z35" s="165"/>
      <c r="AA35" s="165"/>
      <c r="AB35" s="165"/>
      <c r="AC35" s="165"/>
      <c r="AD35" s="165"/>
      <c r="AE35" s="165"/>
      <c r="AF35" s="37"/>
      <c r="AG35" s="37"/>
      <c r="AH35" s="37"/>
      <c r="AI35" s="37"/>
      <c r="AJ35" s="37"/>
      <c r="AK35" s="182">
        <v>0</v>
      </c>
      <c r="AL35" s="165"/>
      <c r="AM35" s="165"/>
      <c r="AN35" s="165"/>
      <c r="AO35" s="165"/>
      <c r="AP35" s="37"/>
      <c r="AQ35" s="41"/>
    </row>
    <row r="36" spans="2:43" s="1" customFormat="1" ht="6.9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5" customHeight="1">
      <c r="B37" s="31"/>
      <c r="C37" s="42"/>
      <c r="D37" s="43" t="s">
        <v>45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46</v>
      </c>
      <c r="U37" s="44"/>
      <c r="V37" s="44"/>
      <c r="W37" s="44"/>
      <c r="X37" s="183" t="s">
        <v>47</v>
      </c>
      <c r="Y37" s="184"/>
      <c r="Z37" s="184"/>
      <c r="AA37" s="184"/>
      <c r="AB37" s="184"/>
      <c r="AC37" s="44"/>
      <c r="AD37" s="44"/>
      <c r="AE37" s="44"/>
      <c r="AF37" s="44"/>
      <c r="AG37" s="44"/>
      <c r="AH37" s="44"/>
      <c r="AI37" s="44"/>
      <c r="AJ37" s="44"/>
      <c r="AK37" s="185">
        <f>SUM(AK29:AK35)</f>
        <v>29154.959999999999</v>
      </c>
      <c r="AL37" s="184"/>
      <c r="AM37" s="184"/>
      <c r="AN37" s="184"/>
      <c r="AO37" s="186"/>
      <c r="AP37" s="42"/>
      <c r="AQ37" s="33"/>
    </row>
    <row r="38" spans="2:43" s="1" customFormat="1" ht="14.4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 ht="12">
      <c r="B39" s="2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3"/>
    </row>
    <row r="40" spans="2:43" ht="12">
      <c r="B40" s="2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3"/>
    </row>
    <row r="41" spans="2:43" ht="12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3"/>
    </row>
    <row r="42" spans="2:43" ht="12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3"/>
    </row>
    <row r="43" spans="2:43" ht="12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3"/>
    </row>
    <row r="44" spans="2:43" ht="12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3"/>
    </row>
    <row r="45" spans="2:43" ht="12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3"/>
    </row>
    <row r="46" spans="2:43" ht="12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3"/>
    </row>
    <row r="47" spans="2:43" ht="12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3"/>
    </row>
    <row r="48" spans="2:43" ht="12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3"/>
    </row>
    <row r="49" spans="2:43" s="1" customFormat="1">
      <c r="B49" s="31"/>
      <c r="C49" s="32"/>
      <c r="D49" s="46" t="s">
        <v>48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49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 ht="12">
      <c r="B50" s="22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3"/>
    </row>
    <row r="51" spans="2:43" ht="12">
      <c r="B51" s="22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3"/>
    </row>
    <row r="52" spans="2:43" ht="12">
      <c r="B52" s="22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3"/>
    </row>
    <row r="53" spans="2:43" ht="12">
      <c r="B53" s="22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3"/>
    </row>
    <row r="54" spans="2:43" ht="12">
      <c r="B54" s="22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3"/>
    </row>
    <row r="55" spans="2:43" ht="12">
      <c r="B55" s="22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3"/>
    </row>
    <row r="56" spans="2:43" ht="12">
      <c r="B56" s="22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3"/>
    </row>
    <row r="57" spans="2:43" ht="12">
      <c r="B57" s="22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3"/>
    </row>
    <row r="58" spans="2:43" s="1" customFormat="1">
      <c r="B58" s="31"/>
      <c r="C58" s="32"/>
      <c r="D58" s="51" t="s">
        <v>50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51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50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51</v>
      </c>
      <c r="AN58" s="52"/>
      <c r="AO58" s="54"/>
      <c r="AP58" s="32"/>
      <c r="AQ58" s="33"/>
    </row>
    <row r="59" spans="2:43" ht="12">
      <c r="B59" s="22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3"/>
    </row>
    <row r="60" spans="2:43" s="1" customFormat="1">
      <c r="B60" s="31"/>
      <c r="C60" s="32"/>
      <c r="D60" s="46" t="s">
        <v>52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53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 ht="12">
      <c r="B61" s="22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3"/>
    </row>
    <row r="62" spans="2:43" ht="12">
      <c r="B62" s="22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3"/>
    </row>
    <row r="63" spans="2:43" ht="12">
      <c r="B63" s="22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3"/>
    </row>
    <row r="64" spans="2:43" ht="12">
      <c r="B64" s="22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3"/>
    </row>
    <row r="65" spans="2:43" ht="12">
      <c r="B65" s="22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3"/>
    </row>
    <row r="66" spans="2:43" ht="12">
      <c r="B66" s="22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3"/>
    </row>
    <row r="67" spans="2:43" ht="12">
      <c r="B67" s="22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3"/>
    </row>
    <row r="68" spans="2:43" ht="12">
      <c r="B68" s="22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3"/>
    </row>
    <row r="69" spans="2:43" s="1" customFormat="1">
      <c r="B69" s="31"/>
      <c r="C69" s="32"/>
      <c r="D69" s="51" t="s">
        <v>50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51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50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51</v>
      </c>
      <c r="AN69" s="52"/>
      <c r="AO69" s="54"/>
      <c r="AP69" s="32"/>
      <c r="AQ69" s="33"/>
    </row>
    <row r="70" spans="2:43" s="1" customFormat="1" ht="6.9" customHeight="1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" customHeight="1">
      <c r="B76" s="31"/>
      <c r="C76" s="168" t="s">
        <v>54</v>
      </c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169"/>
      <c r="AM76" s="169"/>
      <c r="AN76" s="169"/>
      <c r="AO76" s="169"/>
      <c r="AP76" s="169"/>
      <c r="AQ76" s="33"/>
    </row>
    <row r="77" spans="2:43" s="3" customFormat="1" ht="14.4" customHeight="1">
      <c r="B77" s="61"/>
      <c r="C77" s="28" t="s">
        <v>14</v>
      </c>
      <c r="D77" s="62"/>
      <c r="E77" s="62"/>
      <c r="F77" s="62"/>
      <c r="G77" s="62"/>
      <c r="H77" s="62"/>
      <c r="I77" s="62"/>
      <c r="J77" s="62"/>
      <c r="K77" s="62"/>
      <c r="L77" s="62" t="str">
        <f>K5</f>
        <v>1528</v>
      </c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" customHeight="1">
      <c r="B78" s="64"/>
      <c r="C78" s="65" t="s">
        <v>16</v>
      </c>
      <c r="D78" s="66"/>
      <c r="E78" s="66"/>
      <c r="F78" s="66"/>
      <c r="G78" s="66"/>
      <c r="H78" s="66"/>
      <c r="I78" s="66"/>
      <c r="J78" s="66"/>
      <c r="K78" s="66"/>
      <c r="L78" s="198" t="str">
        <f>K6</f>
        <v>Živičná úprava obecný úrad Petrovce</v>
      </c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66"/>
      <c r="AQ78" s="67"/>
    </row>
    <row r="79" spans="2:43" s="1" customFormat="1" ht="6.9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3.2">
      <c r="B80" s="31"/>
      <c r="C80" s="28" t="s">
        <v>21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 xml:space="preserve"> 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23</v>
      </c>
      <c r="AJ80" s="32"/>
      <c r="AK80" s="32"/>
      <c r="AL80" s="32"/>
      <c r="AM80" s="69" t="str">
        <f>IF(AN8= "","",AN8)</f>
        <v>21. 9. 2020</v>
      </c>
      <c r="AN80" s="32"/>
      <c r="AO80" s="32"/>
      <c r="AP80" s="32"/>
      <c r="AQ80" s="33"/>
    </row>
    <row r="81" spans="1:76" s="1" customFormat="1" ht="6.9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ht="13.2">
      <c r="B82" s="31"/>
      <c r="C82" s="28" t="s">
        <v>25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>Obec Petrovce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30</v>
      </c>
      <c r="AJ82" s="32"/>
      <c r="AK82" s="32"/>
      <c r="AL82" s="32"/>
      <c r="AM82" s="188" t="str">
        <f>IF(E17="","",E17)</f>
        <v>Ing. Viera Bumberová</v>
      </c>
      <c r="AN82" s="188"/>
      <c r="AO82" s="188"/>
      <c r="AP82" s="188"/>
      <c r="AQ82" s="33"/>
      <c r="AS82" s="189" t="s">
        <v>55</v>
      </c>
      <c r="AT82" s="190"/>
      <c r="AU82" s="70"/>
      <c r="AV82" s="70"/>
      <c r="AW82" s="70"/>
      <c r="AX82" s="70"/>
      <c r="AY82" s="70"/>
      <c r="AZ82" s="70"/>
      <c r="BA82" s="70"/>
      <c r="BB82" s="70"/>
      <c r="BC82" s="70"/>
      <c r="BD82" s="71"/>
    </row>
    <row r="83" spans="1:76" s="1" customFormat="1" ht="13.2">
      <c r="B83" s="31"/>
      <c r="C83" s="28" t="s">
        <v>29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 xml:space="preserve"> 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33</v>
      </c>
      <c r="AJ83" s="32"/>
      <c r="AK83" s="32"/>
      <c r="AL83" s="32"/>
      <c r="AM83" s="188" t="str">
        <f>IF(E20="","",E20)</f>
        <v xml:space="preserve"> </v>
      </c>
      <c r="AN83" s="188"/>
      <c r="AO83" s="188"/>
      <c r="AP83" s="188"/>
      <c r="AQ83" s="33"/>
      <c r="AS83" s="191"/>
      <c r="AT83" s="192"/>
      <c r="AU83" s="72"/>
      <c r="AV83" s="72"/>
      <c r="AW83" s="72"/>
      <c r="AX83" s="72"/>
      <c r="AY83" s="72"/>
      <c r="AZ83" s="72"/>
      <c r="BA83" s="72"/>
      <c r="BB83" s="72"/>
      <c r="BC83" s="72"/>
      <c r="BD83" s="73"/>
    </row>
    <row r="84" spans="1:76" s="1" customFormat="1" ht="10.8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193"/>
      <c r="AT84" s="194"/>
      <c r="AU84" s="32"/>
      <c r="AV84" s="32"/>
      <c r="AW84" s="32"/>
      <c r="AX84" s="32"/>
      <c r="AY84" s="32"/>
      <c r="AZ84" s="32"/>
      <c r="BA84" s="32"/>
      <c r="BB84" s="32"/>
      <c r="BC84" s="32"/>
      <c r="BD84" s="74"/>
    </row>
    <row r="85" spans="1:76" s="1" customFormat="1" ht="29.25" customHeight="1">
      <c r="B85" s="31"/>
      <c r="C85" s="201" t="s">
        <v>56</v>
      </c>
      <c r="D85" s="196"/>
      <c r="E85" s="196"/>
      <c r="F85" s="196"/>
      <c r="G85" s="196"/>
      <c r="H85" s="75"/>
      <c r="I85" s="195" t="s">
        <v>57</v>
      </c>
      <c r="J85" s="196"/>
      <c r="K85" s="196"/>
      <c r="L85" s="196"/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6"/>
      <c r="AB85" s="196"/>
      <c r="AC85" s="196"/>
      <c r="AD85" s="196"/>
      <c r="AE85" s="196"/>
      <c r="AF85" s="196"/>
      <c r="AG85" s="195" t="s">
        <v>58</v>
      </c>
      <c r="AH85" s="196"/>
      <c r="AI85" s="196"/>
      <c r="AJ85" s="196"/>
      <c r="AK85" s="196"/>
      <c r="AL85" s="196"/>
      <c r="AM85" s="196"/>
      <c r="AN85" s="195" t="s">
        <v>59</v>
      </c>
      <c r="AO85" s="196"/>
      <c r="AP85" s="197"/>
      <c r="AQ85" s="33"/>
      <c r="AS85" s="76" t="s">
        <v>60</v>
      </c>
      <c r="AT85" s="77" t="s">
        <v>61</v>
      </c>
      <c r="AU85" s="77" t="s">
        <v>62</v>
      </c>
      <c r="AV85" s="77" t="s">
        <v>63</v>
      </c>
      <c r="AW85" s="77" t="s">
        <v>64</v>
      </c>
      <c r="AX85" s="77" t="s">
        <v>65</v>
      </c>
      <c r="AY85" s="77" t="s">
        <v>66</v>
      </c>
      <c r="AZ85" s="77" t="s">
        <v>67</v>
      </c>
      <c r="BA85" s="77" t="s">
        <v>68</v>
      </c>
      <c r="BB85" s="77" t="s">
        <v>69</v>
      </c>
      <c r="BC85" s="77" t="s">
        <v>70</v>
      </c>
      <c r="BD85" s="78" t="s">
        <v>71</v>
      </c>
    </row>
    <row r="86" spans="1:76" s="1" customFormat="1" ht="10.8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9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" customHeight="1">
      <c r="B87" s="64"/>
      <c r="C87" s="80" t="s">
        <v>72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202">
        <f>ROUND(SUM(AG88:AG95),2)</f>
        <v>24295.8</v>
      </c>
      <c r="AH87" s="202"/>
      <c r="AI87" s="202"/>
      <c r="AJ87" s="202"/>
      <c r="AK87" s="202"/>
      <c r="AL87" s="202"/>
      <c r="AM87" s="202"/>
      <c r="AN87" s="177">
        <f t="shared" ref="AN87:AN95" si="0">SUM(AG87,AT87)</f>
        <v>29154.959999999999</v>
      </c>
      <c r="AO87" s="177"/>
      <c r="AP87" s="177"/>
      <c r="AQ87" s="67"/>
      <c r="AS87" s="82">
        <f>ROUND(SUM(AS88:AS95),2)</f>
        <v>0</v>
      </c>
      <c r="AT87" s="83">
        <f t="shared" ref="AT87:AT95" si="1">ROUND(SUM(AV87:AW87),2)</f>
        <v>4859.16</v>
      </c>
      <c r="AU87" s="84">
        <f>ROUND(SUM(AU88:AU95),5)</f>
        <v>161.99822</v>
      </c>
      <c r="AV87" s="83">
        <f>ROUND(AZ87*L31,2)</f>
        <v>0</v>
      </c>
      <c r="AW87" s="83">
        <f>ROUND(BA87*L32,2)</f>
        <v>4859.16</v>
      </c>
      <c r="AX87" s="83">
        <f>ROUND(BB87*L31,2)</f>
        <v>0</v>
      </c>
      <c r="AY87" s="83">
        <f>ROUND(BC87*L32,2)</f>
        <v>0</v>
      </c>
      <c r="AZ87" s="83">
        <f>ROUND(SUM(AZ88:AZ95),2)</f>
        <v>0</v>
      </c>
      <c r="BA87" s="83">
        <f>ROUND(SUM(BA88:BA95),2)</f>
        <v>24295.8</v>
      </c>
      <c r="BB87" s="83">
        <f>ROUND(SUM(BB88:BB95),2)</f>
        <v>0</v>
      </c>
      <c r="BC87" s="83">
        <f>ROUND(SUM(BC88:BC95),2)</f>
        <v>0</v>
      </c>
      <c r="BD87" s="85">
        <f>ROUND(SUM(BD88:BD95),2)</f>
        <v>0</v>
      </c>
      <c r="BS87" s="86" t="s">
        <v>73</v>
      </c>
      <c r="BT87" s="86" t="s">
        <v>74</v>
      </c>
      <c r="BU87" s="87" t="s">
        <v>75</v>
      </c>
      <c r="BV87" s="86" t="s">
        <v>76</v>
      </c>
      <c r="BW87" s="86" t="s">
        <v>77</v>
      </c>
      <c r="BX87" s="86" t="s">
        <v>78</v>
      </c>
    </row>
    <row r="88" spans="1:76" s="5" customFormat="1" ht="16.5" customHeight="1">
      <c r="A88" s="88" t="s">
        <v>79</v>
      </c>
      <c r="B88" s="89"/>
      <c r="C88" s="90"/>
      <c r="D88" s="187" t="s">
        <v>80</v>
      </c>
      <c r="E88" s="187"/>
      <c r="F88" s="187"/>
      <c r="G88" s="187"/>
      <c r="H88" s="187"/>
      <c r="I88" s="91"/>
      <c r="J88" s="187" t="s">
        <v>81</v>
      </c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187"/>
      <c r="AG88" s="175">
        <f>'1528a - Základná škola'!M30</f>
        <v>4141.92</v>
      </c>
      <c r="AH88" s="176"/>
      <c r="AI88" s="176"/>
      <c r="AJ88" s="176"/>
      <c r="AK88" s="176"/>
      <c r="AL88" s="176"/>
      <c r="AM88" s="176"/>
      <c r="AN88" s="175">
        <f t="shared" si="0"/>
        <v>4970.3</v>
      </c>
      <c r="AO88" s="176"/>
      <c r="AP88" s="176"/>
      <c r="AQ88" s="92"/>
      <c r="AS88" s="93">
        <f>'1528a - Základná škola'!M28</f>
        <v>0</v>
      </c>
      <c r="AT88" s="94">
        <f t="shared" si="1"/>
        <v>828.38</v>
      </c>
      <c r="AU88" s="95">
        <f>'1528a - Základná škola'!W112</f>
        <v>15.6524</v>
      </c>
      <c r="AV88" s="94">
        <f>'1528a - Základná škola'!M32</f>
        <v>0</v>
      </c>
      <c r="AW88" s="94">
        <f>'1528a - Základná škola'!M33</f>
        <v>828.38</v>
      </c>
      <c r="AX88" s="94">
        <f>'1528a - Základná škola'!M34</f>
        <v>0</v>
      </c>
      <c r="AY88" s="94">
        <f>'1528a - Základná škola'!M35</f>
        <v>0</v>
      </c>
      <c r="AZ88" s="94">
        <f>'1528a - Základná škola'!H32</f>
        <v>0</v>
      </c>
      <c r="BA88" s="94">
        <f>'1528a - Základná škola'!H33</f>
        <v>4141.92</v>
      </c>
      <c r="BB88" s="94">
        <f>'1528a - Základná škola'!H34</f>
        <v>0</v>
      </c>
      <c r="BC88" s="94">
        <f>'1528a - Základná škola'!H35</f>
        <v>0</v>
      </c>
      <c r="BD88" s="96">
        <f>'1528a - Základná škola'!H36</f>
        <v>0</v>
      </c>
      <c r="BT88" s="97" t="s">
        <v>82</v>
      </c>
      <c r="BV88" s="97" t="s">
        <v>76</v>
      </c>
      <c r="BW88" s="97" t="s">
        <v>83</v>
      </c>
      <c r="BX88" s="97" t="s">
        <v>77</v>
      </c>
    </row>
    <row r="89" spans="1:76" s="5" customFormat="1" ht="16.5" customHeight="1">
      <c r="A89" s="88" t="s">
        <v>79</v>
      </c>
      <c r="B89" s="89"/>
      <c r="C89" s="90"/>
      <c r="D89" s="187" t="s">
        <v>84</v>
      </c>
      <c r="E89" s="187"/>
      <c r="F89" s="187"/>
      <c r="G89" s="187"/>
      <c r="H89" s="187"/>
      <c r="I89" s="91"/>
      <c r="J89" s="187" t="s">
        <v>85</v>
      </c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75">
        <f>'1528b - Kostol '!M30</f>
        <v>2328.25</v>
      </c>
      <c r="AH89" s="176"/>
      <c r="AI89" s="176"/>
      <c r="AJ89" s="176"/>
      <c r="AK89" s="176"/>
      <c r="AL89" s="176"/>
      <c r="AM89" s="176"/>
      <c r="AN89" s="175">
        <f t="shared" si="0"/>
        <v>2793.9</v>
      </c>
      <c r="AO89" s="176"/>
      <c r="AP89" s="176"/>
      <c r="AQ89" s="92"/>
      <c r="AS89" s="93">
        <f>'1528b - Kostol '!M28</f>
        <v>0</v>
      </c>
      <c r="AT89" s="94">
        <f t="shared" si="1"/>
        <v>465.65</v>
      </c>
      <c r="AU89" s="95">
        <f>'1528b - Kostol '!W111</f>
        <v>9.1225000000000005</v>
      </c>
      <c r="AV89" s="94">
        <f>'1528b - Kostol '!M32</f>
        <v>0</v>
      </c>
      <c r="AW89" s="94">
        <f>'1528b - Kostol '!M33</f>
        <v>465.65</v>
      </c>
      <c r="AX89" s="94">
        <f>'1528b - Kostol '!M34</f>
        <v>0</v>
      </c>
      <c r="AY89" s="94">
        <f>'1528b - Kostol '!M35</f>
        <v>0</v>
      </c>
      <c r="AZ89" s="94">
        <f>'1528b - Kostol '!H32</f>
        <v>0</v>
      </c>
      <c r="BA89" s="94">
        <f>'1528b - Kostol '!H33</f>
        <v>2328.25</v>
      </c>
      <c r="BB89" s="94">
        <f>'1528b - Kostol '!H34</f>
        <v>0</v>
      </c>
      <c r="BC89" s="94">
        <f>'1528b - Kostol '!H35</f>
        <v>0</v>
      </c>
      <c r="BD89" s="96">
        <f>'1528b - Kostol '!H36</f>
        <v>0</v>
      </c>
      <c r="BT89" s="97" t="s">
        <v>82</v>
      </c>
      <c r="BV89" s="97" t="s">
        <v>76</v>
      </c>
      <c r="BW89" s="97" t="s">
        <v>86</v>
      </c>
      <c r="BX89" s="97" t="s">
        <v>77</v>
      </c>
    </row>
    <row r="90" spans="1:76" s="5" customFormat="1" ht="16.5" customHeight="1">
      <c r="A90" s="88" t="s">
        <v>79</v>
      </c>
      <c r="B90" s="89"/>
      <c r="C90" s="90"/>
      <c r="D90" s="187" t="s">
        <v>87</v>
      </c>
      <c r="E90" s="187"/>
      <c r="F90" s="187"/>
      <c r="G90" s="187"/>
      <c r="H90" s="187"/>
      <c r="I90" s="91"/>
      <c r="J90" s="187" t="s">
        <v>88</v>
      </c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187"/>
      <c r="AG90" s="175">
        <f>'1528c - Obchod'!M30</f>
        <v>3210.29</v>
      </c>
      <c r="AH90" s="176"/>
      <c r="AI90" s="176"/>
      <c r="AJ90" s="176"/>
      <c r="AK90" s="176"/>
      <c r="AL90" s="176"/>
      <c r="AM90" s="176"/>
      <c r="AN90" s="175">
        <f t="shared" si="0"/>
        <v>3852.35</v>
      </c>
      <c r="AO90" s="176"/>
      <c r="AP90" s="176"/>
      <c r="AQ90" s="92"/>
      <c r="AS90" s="93">
        <f>'1528c - Obchod'!M28</f>
        <v>0</v>
      </c>
      <c r="AT90" s="94">
        <f t="shared" si="1"/>
        <v>642.05999999999995</v>
      </c>
      <c r="AU90" s="95">
        <f>'1528c - Obchod'!W112</f>
        <v>13.854429999999999</v>
      </c>
      <c r="AV90" s="94">
        <f>'1528c - Obchod'!M32</f>
        <v>0</v>
      </c>
      <c r="AW90" s="94">
        <f>'1528c - Obchod'!M33</f>
        <v>642.05999999999995</v>
      </c>
      <c r="AX90" s="94">
        <f>'1528c - Obchod'!M34</f>
        <v>0</v>
      </c>
      <c r="AY90" s="94">
        <f>'1528c - Obchod'!M35</f>
        <v>0</v>
      </c>
      <c r="AZ90" s="94">
        <f>'1528c - Obchod'!H32</f>
        <v>0</v>
      </c>
      <c r="BA90" s="94">
        <f>'1528c - Obchod'!H33</f>
        <v>3210.29</v>
      </c>
      <c r="BB90" s="94">
        <f>'1528c - Obchod'!H34</f>
        <v>0</v>
      </c>
      <c r="BC90" s="94">
        <f>'1528c - Obchod'!H35</f>
        <v>0</v>
      </c>
      <c r="BD90" s="96">
        <f>'1528c - Obchod'!H36</f>
        <v>0</v>
      </c>
      <c r="BT90" s="97" t="s">
        <v>82</v>
      </c>
      <c r="BV90" s="97" t="s">
        <v>76</v>
      </c>
      <c r="BW90" s="97" t="s">
        <v>89</v>
      </c>
      <c r="BX90" s="97" t="s">
        <v>77</v>
      </c>
    </row>
    <row r="91" spans="1:76" s="5" customFormat="1" ht="16.5" customHeight="1">
      <c r="A91" s="88" t="s">
        <v>79</v>
      </c>
      <c r="B91" s="89"/>
      <c r="C91" s="90"/>
      <c r="D91" s="187" t="s">
        <v>90</v>
      </c>
      <c r="E91" s="187"/>
      <c r="F91" s="187"/>
      <c r="G91" s="187"/>
      <c r="H91" s="187"/>
      <c r="I91" s="91"/>
      <c r="J91" s="187" t="s">
        <v>91</v>
      </c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87"/>
      <c r="V91" s="187"/>
      <c r="W91" s="187"/>
      <c r="X91" s="187"/>
      <c r="Y91" s="187"/>
      <c r="Z91" s="187"/>
      <c r="AA91" s="187"/>
      <c r="AB91" s="187"/>
      <c r="AC91" s="187"/>
      <c r="AD91" s="187"/>
      <c r="AE91" s="187"/>
      <c r="AF91" s="187"/>
      <c r="AG91" s="175">
        <f>'1528d - Obecný úrad'!M30</f>
        <v>930.04</v>
      </c>
      <c r="AH91" s="176"/>
      <c r="AI91" s="176"/>
      <c r="AJ91" s="176"/>
      <c r="AK91" s="176"/>
      <c r="AL91" s="176"/>
      <c r="AM91" s="176"/>
      <c r="AN91" s="175">
        <f t="shared" si="0"/>
        <v>1116.05</v>
      </c>
      <c r="AO91" s="176"/>
      <c r="AP91" s="176"/>
      <c r="AQ91" s="92"/>
      <c r="AS91" s="93">
        <f>'1528d - Obecný úrad'!M28</f>
        <v>0</v>
      </c>
      <c r="AT91" s="94">
        <f t="shared" si="1"/>
        <v>186.01</v>
      </c>
      <c r="AU91" s="95">
        <f>'1528d - Obecný úrad'!W112</f>
        <v>4.0045999999999999</v>
      </c>
      <c r="AV91" s="94">
        <f>'1528d - Obecný úrad'!M32</f>
        <v>0</v>
      </c>
      <c r="AW91" s="94">
        <f>'1528d - Obecný úrad'!M33</f>
        <v>186.01</v>
      </c>
      <c r="AX91" s="94">
        <f>'1528d - Obecný úrad'!M34</f>
        <v>0</v>
      </c>
      <c r="AY91" s="94">
        <f>'1528d - Obecný úrad'!M35</f>
        <v>0</v>
      </c>
      <c r="AZ91" s="94">
        <f>'1528d - Obecný úrad'!H32</f>
        <v>0</v>
      </c>
      <c r="BA91" s="94">
        <f>'1528d - Obecný úrad'!H33</f>
        <v>930.04</v>
      </c>
      <c r="BB91" s="94">
        <f>'1528d - Obecný úrad'!H34</f>
        <v>0</v>
      </c>
      <c r="BC91" s="94">
        <f>'1528d - Obecný úrad'!H35</f>
        <v>0</v>
      </c>
      <c r="BD91" s="96">
        <f>'1528d - Obecný úrad'!H36</f>
        <v>0</v>
      </c>
      <c r="BT91" s="97" t="s">
        <v>82</v>
      </c>
      <c r="BV91" s="97" t="s">
        <v>76</v>
      </c>
      <c r="BW91" s="97" t="s">
        <v>92</v>
      </c>
      <c r="BX91" s="97" t="s">
        <v>77</v>
      </c>
    </row>
    <row r="92" spans="1:76" s="5" customFormat="1" ht="16.5" customHeight="1">
      <c r="A92" s="88" t="s">
        <v>79</v>
      </c>
      <c r="B92" s="89"/>
      <c r="C92" s="90"/>
      <c r="D92" s="187" t="s">
        <v>93</v>
      </c>
      <c r="E92" s="187"/>
      <c r="F92" s="187"/>
      <c r="G92" s="187"/>
      <c r="H92" s="187"/>
      <c r="I92" s="91"/>
      <c r="J92" s="187" t="s">
        <v>94</v>
      </c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75">
        <f>'1528e - Hájovňa'!M30</f>
        <v>1674.45</v>
      </c>
      <c r="AH92" s="176"/>
      <c r="AI92" s="176"/>
      <c r="AJ92" s="176"/>
      <c r="AK92" s="176"/>
      <c r="AL92" s="176"/>
      <c r="AM92" s="176"/>
      <c r="AN92" s="175">
        <f t="shared" si="0"/>
        <v>2009.3400000000001</v>
      </c>
      <c r="AO92" s="176"/>
      <c r="AP92" s="176"/>
      <c r="AQ92" s="92"/>
      <c r="AS92" s="93">
        <f>'1528e - Hájovňa'!M28</f>
        <v>0</v>
      </c>
      <c r="AT92" s="94">
        <f t="shared" si="1"/>
        <v>334.89</v>
      </c>
      <c r="AU92" s="95">
        <f>'1528e - Hájovňa'!W112</f>
        <v>6.0584999999999996</v>
      </c>
      <c r="AV92" s="94">
        <f>'1528e - Hájovňa'!M32</f>
        <v>0</v>
      </c>
      <c r="AW92" s="94">
        <f>'1528e - Hájovňa'!M33</f>
        <v>334.89</v>
      </c>
      <c r="AX92" s="94">
        <f>'1528e - Hájovňa'!M34</f>
        <v>0</v>
      </c>
      <c r="AY92" s="94">
        <f>'1528e - Hájovňa'!M35</f>
        <v>0</v>
      </c>
      <c r="AZ92" s="94">
        <f>'1528e - Hájovňa'!H32</f>
        <v>0</v>
      </c>
      <c r="BA92" s="94">
        <f>'1528e - Hájovňa'!H33</f>
        <v>1674.45</v>
      </c>
      <c r="BB92" s="94">
        <f>'1528e - Hájovňa'!H34</f>
        <v>0</v>
      </c>
      <c r="BC92" s="94">
        <f>'1528e - Hájovňa'!H35</f>
        <v>0</v>
      </c>
      <c r="BD92" s="96">
        <f>'1528e - Hájovňa'!H36</f>
        <v>0</v>
      </c>
      <c r="BT92" s="97" t="s">
        <v>82</v>
      </c>
      <c r="BV92" s="97" t="s">
        <v>76</v>
      </c>
      <c r="BW92" s="97" t="s">
        <v>95</v>
      </c>
      <c r="BX92" s="97" t="s">
        <v>77</v>
      </c>
    </row>
    <row r="93" spans="1:76" s="5" customFormat="1" ht="16.5" customHeight="1">
      <c r="A93" s="88" t="s">
        <v>79</v>
      </c>
      <c r="B93" s="89"/>
      <c r="C93" s="90"/>
      <c r="D93" s="187" t="s">
        <v>96</v>
      </c>
      <c r="E93" s="187"/>
      <c r="F93" s="187"/>
      <c r="G93" s="187"/>
      <c r="H93" s="187"/>
      <c r="I93" s="91"/>
      <c r="J93" s="187" t="s">
        <v>97</v>
      </c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  <c r="AF93" s="187"/>
      <c r="AG93" s="175">
        <f>'1528g - Číslo domu 119'!M30</f>
        <v>1021.9</v>
      </c>
      <c r="AH93" s="176"/>
      <c r="AI93" s="176"/>
      <c r="AJ93" s="176"/>
      <c r="AK93" s="176"/>
      <c r="AL93" s="176"/>
      <c r="AM93" s="176"/>
      <c r="AN93" s="175">
        <f t="shared" si="0"/>
        <v>1226.28</v>
      </c>
      <c r="AO93" s="176"/>
      <c r="AP93" s="176"/>
      <c r="AQ93" s="92"/>
      <c r="AS93" s="93">
        <f>'1528g - Číslo domu 119'!M28</f>
        <v>0</v>
      </c>
      <c r="AT93" s="94">
        <f t="shared" si="1"/>
        <v>204.38</v>
      </c>
      <c r="AU93" s="95">
        <f>'1528g - Číslo domu 119'!W111</f>
        <v>4.0607999999999995</v>
      </c>
      <c r="AV93" s="94">
        <f>'1528g - Číslo domu 119'!M32</f>
        <v>0</v>
      </c>
      <c r="AW93" s="94">
        <f>'1528g - Číslo domu 119'!M33</f>
        <v>204.38</v>
      </c>
      <c r="AX93" s="94">
        <f>'1528g - Číslo domu 119'!M34</f>
        <v>0</v>
      </c>
      <c r="AY93" s="94">
        <f>'1528g - Číslo domu 119'!M35</f>
        <v>0</v>
      </c>
      <c r="AZ93" s="94">
        <f>'1528g - Číslo domu 119'!H32</f>
        <v>0</v>
      </c>
      <c r="BA93" s="94">
        <f>'1528g - Číslo domu 119'!H33</f>
        <v>1021.9</v>
      </c>
      <c r="BB93" s="94">
        <f>'1528g - Číslo domu 119'!H34</f>
        <v>0</v>
      </c>
      <c r="BC93" s="94">
        <f>'1528g - Číslo domu 119'!H35</f>
        <v>0</v>
      </c>
      <c r="BD93" s="96">
        <f>'1528g - Číslo domu 119'!H36</f>
        <v>0</v>
      </c>
      <c r="BT93" s="97" t="s">
        <v>82</v>
      </c>
      <c r="BV93" s="97" t="s">
        <v>76</v>
      </c>
      <c r="BW93" s="97" t="s">
        <v>98</v>
      </c>
      <c r="BX93" s="97" t="s">
        <v>77</v>
      </c>
    </row>
    <row r="94" spans="1:76" s="5" customFormat="1" ht="16.5" customHeight="1">
      <c r="A94" s="88" t="s">
        <v>79</v>
      </c>
      <c r="B94" s="89"/>
      <c r="C94" s="90"/>
      <c r="D94" s="187" t="s">
        <v>99</v>
      </c>
      <c r="E94" s="187"/>
      <c r="F94" s="187"/>
      <c r="G94" s="187"/>
      <c r="H94" s="187"/>
      <c r="I94" s="91"/>
      <c r="J94" s="187" t="s">
        <v>100</v>
      </c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  <c r="AA94" s="187"/>
      <c r="AB94" s="187"/>
      <c r="AC94" s="187"/>
      <c r="AD94" s="187"/>
      <c r="AE94" s="187"/>
      <c r="AF94" s="187"/>
      <c r="AG94" s="175">
        <f>'1528h - Odovodnenie cesty'!M30</f>
        <v>9158.9500000000007</v>
      </c>
      <c r="AH94" s="176"/>
      <c r="AI94" s="176"/>
      <c r="AJ94" s="176"/>
      <c r="AK94" s="176"/>
      <c r="AL94" s="176"/>
      <c r="AM94" s="176"/>
      <c r="AN94" s="175">
        <f t="shared" si="0"/>
        <v>10990.740000000002</v>
      </c>
      <c r="AO94" s="176"/>
      <c r="AP94" s="176"/>
      <c r="AQ94" s="92"/>
      <c r="AS94" s="93">
        <f>'1528h - Odovodnenie cesty'!M28</f>
        <v>0</v>
      </c>
      <c r="AT94" s="94">
        <f t="shared" si="1"/>
        <v>1831.79</v>
      </c>
      <c r="AU94" s="95">
        <f>'1528h - Odovodnenie cesty'!W114</f>
        <v>70.217549999999989</v>
      </c>
      <c r="AV94" s="94">
        <f>'1528h - Odovodnenie cesty'!M32</f>
        <v>0</v>
      </c>
      <c r="AW94" s="94">
        <f>'1528h - Odovodnenie cesty'!M33</f>
        <v>1831.79</v>
      </c>
      <c r="AX94" s="94">
        <f>'1528h - Odovodnenie cesty'!M34</f>
        <v>0</v>
      </c>
      <c r="AY94" s="94">
        <f>'1528h - Odovodnenie cesty'!M35</f>
        <v>0</v>
      </c>
      <c r="AZ94" s="94">
        <f>'1528h - Odovodnenie cesty'!H32</f>
        <v>0</v>
      </c>
      <c r="BA94" s="94">
        <f>'1528h - Odovodnenie cesty'!H33</f>
        <v>9158.9500000000007</v>
      </c>
      <c r="BB94" s="94">
        <f>'1528h - Odovodnenie cesty'!H34</f>
        <v>0</v>
      </c>
      <c r="BC94" s="94">
        <f>'1528h - Odovodnenie cesty'!H35</f>
        <v>0</v>
      </c>
      <c r="BD94" s="96">
        <f>'1528h - Odovodnenie cesty'!H36</f>
        <v>0</v>
      </c>
      <c r="BT94" s="97" t="s">
        <v>82</v>
      </c>
      <c r="BV94" s="97" t="s">
        <v>76</v>
      </c>
      <c r="BW94" s="97" t="s">
        <v>101</v>
      </c>
      <c r="BX94" s="97" t="s">
        <v>77</v>
      </c>
    </row>
    <row r="95" spans="1:76" s="5" customFormat="1" ht="16.5" customHeight="1">
      <c r="A95" s="88" t="s">
        <v>79</v>
      </c>
      <c r="B95" s="89"/>
      <c r="C95" s="90"/>
      <c r="D95" s="187" t="s">
        <v>102</v>
      </c>
      <c r="E95" s="187"/>
      <c r="F95" s="187"/>
      <c r="G95" s="187"/>
      <c r="H95" s="187"/>
      <c r="I95" s="91"/>
      <c r="J95" s="187" t="s">
        <v>103</v>
      </c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75">
        <f>'1528i - Osadenie obrubníkov'!M30</f>
        <v>1830</v>
      </c>
      <c r="AH95" s="176"/>
      <c r="AI95" s="176"/>
      <c r="AJ95" s="176"/>
      <c r="AK95" s="176"/>
      <c r="AL95" s="176"/>
      <c r="AM95" s="176"/>
      <c r="AN95" s="175">
        <f t="shared" si="0"/>
        <v>2196</v>
      </c>
      <c r="AO95" s="176"/>
      <c r="AP95" s="176"/>
      <c r="AQ95" s="92"/>
      <c r="AS95" s="98">
        <f>'1528i - Osadenie obrubníkov'!M28</f>
        <v>0</v>
      </c>
      <c r="AT95" s="99">
        <f t="shared" si="1"/>
        <v>366</v>
      </c>
      <c r="AU95" s="100">
        <f>'1528i - Osadenie obrubníkov'!W113</f>
        <v>39.027439999999999</v>
      </c>
      <c r="AV95" s="99">
        <f>'1528i - Osadenie obrubníkov'!M32</f>
        <v>0</v>
      </c>
      <c r="AW95" s="99">
        <f>'1528i - Osadenie obrubníkov'!M33</f>
        <v>366</v>
      </c>
      <c r="AX95" s="99">
        <f>'1528i - Osadenie obrubníkov'!M34</f>
        <v>0</v>
      </c>
      <c r="AY95" s="99">
        <f>'1528i - Osadenie obrubníkov'!M35</f>
        <v>0</v>
      </c>
      <c r="AZ95" s="99">
        <f>'1528i - Osadenie obrubníkov'!H32</f>
        <v>0</v>
      </c>
      <c r="BA95" s="99">
        <f>'1528i - Osadenie obrubníkov'!H33</f>
        <v>1830</v>
      </c>
      <c r="BB95" s="99">
        <f>'1528i - Osadenie obrubníkov'!H34</f>
        <v>0</v>
      </c>
      <c r="BC95" s="99">
        <f>'1528i - Osadenie obrubníkov'!H35</f>
        <v>0</v>
      </c>
      <c r="BD95" s="101">
        <f>'1528i - Osadenie obrubníkov'!H36</f>
        <v>0</v>
      </c>
      <c r="BT95" s="97" t="s">
        <v>82</v>
      </c>
      <c r="BV95" s="97" t="s">
        <v>76</v>
      </c>
      <c r="BW95" s="97" t="s">
        <v>104</v>
      </c>
      <c r="BX95" s="97" t="s">
        <v>77</v>
      </c>
    </row>
    <row r="96" spans="1:76" ht="12">
      <c r="B96" s="22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3"/>
    </row>
    <row r="97" spans="2:48" s="1" customFormat="1" ht="30" customHeight="1">
      <c r="B97" s="31"/>
      <c r="C97" s="80" t="s">
        <v>105</v>
      </c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177">
        <v>0</v>
      </c>
      <c r="AH97" s="177"/>
      <c r="AI97" s="177"/>
      <c r="AJ97" s="177"/>
      <c r="AK97" s="177"/>
      <c r="AL97" s="177"/>
      <c r="AM97" s="177"/>
      <c r="AN97" s="177">
        <v>0</v>
      </c>
      <c r="AO97" s="177"/>
      <c r="AP97" s="177"/>
      <c r="AQ97" s="33"/>
      <c r="AS97" s="76" t="s">
        <v>106</v>
      </c>
      <c r="AT97" s="77" t="s">
        <v>107</v>
      </c>
      <c r="AU97" s="77" t="s">
        <v>38</v>
      </c>
      <c r="AV97" s="78" t="s">
        <v>61</v>
      </c>
    </row>
    <row r="98" spans="2:48" s="1" customFormat="1" ht="10.8" customHeight="1"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3"/>
      <c r="AS98" s="102"/>
      <c r="AT98" s="103"/>
      <c r="AU98" s="103"/>
      <c r="AV98" s="104"/>
    </row>
    <row r="99" spans="2:48" s="1" customFormat="1" ht="30" customHeight="1">
      <c r="B99" s="31"/>
      <c r="C99" s="105" t="s">
        <v>108</v>
      </c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200">
        <f>ROUND(AG87+AG97,2)</f>
        <v>24295.8</v>
      </c>
      <c r="AH99" s="200"/>
      <c r="AI99" s="200"/>
      <c r="AJ99" s="200"/>
      <c r="AK99" s="200"/>
      <c r="AL99" s="200"/>
      <c r="AM99" s="200"/>
      <c r="AN99" s="200">
        <f>AN87+AN97</f>
        <v>29154.959999999999</v>
      </c>
      <c r="AO99" s="200"/>
      <c r="AP99" s="200"/>
      <c r="AQ99" s="33"/>
    </row>
    <row r="100" spans="2:48" s="1" customFormat="1" ht="6.9" customHeight="1">
      <c r="B100" s="55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7"/>
    </row>
  </sheetData>
  <sheetProtection algorithmName="SHA-512" hashValue="XOyRiNLzs01Gun2o1ePJHlRZdQxC4il+0DyUSlK5KQGKcJ/GGxK8C6g6nnjCoaz8QbkyM/qnMIB58z1O4EwYqQ==" saltValue="5OrFUwHUySftRgvw1bcDCC9UD9e92HrqTOCRBMF0h3O/pl6+hWztu7DHbkzfLHRjMSDNCcAwu2y3E7OJ+eM4bA==" spinCount="10" sheet="1" objects="1" scenarios="1" formatColumns="0" formatRows="0"/>
  <mergeCells count="73">
    <mergeCell ref="AG97:AM97"/>
    <mergeCell ref="AN97:AP97"/>
    <mergeCell ref="AG99:AM99"/>
    <mergeCell ref="AN99:AP99"/>
    <mergeCell ref="C85:G85"/>
    <mergeCell ref="I85:AF85"/>
    <mergeCell ref="AG85:AM85"/>
    <mergeCell ref="J89:AF89"/>
    <mergeCell ref="J90:AF90"/>
    <mergeCell ref="J91:AF91"/>
    <mergeCell ref="J92:AF92"/>
    <mergeCell ref="J93:AF93"/>
    <mergeCell ref="J94:AF94"/>
    <mergeCell ref="J95:AF95"/>
    <mergeCell ref="AG87:AM87"/>
    <mergeCell ref="AG91:AM91"/>
    <mergeCell ref="AG92:AM92"/>
    <mergeCell ref="AG93:AM93"/>
    <mergeCell ref="AG94:AM94"/>
    <mergeCell ref="AG95:AM95"/>
    <mergeCell ref="AS82:AT84"/>
    <mergeCell ref="AM83:AP83"/>
    <mergeCell ref="AN85:AP85"/>
    <mergeCell ref="C76:AP76"/>
    <mergeCell ref="L78:AO78"/>
    <mergeCell ref="AK37:AO37"/>
    <mergeCell ref="J88:AF88"/>
    <mergeCell ref="D95:H95"/>
    <mergeCell ref="D94:H94"/>
    <mergeCell ref="D88:H88"/>
    <mergeCell ref="D89:H89"/>
    <mergeCell ref="D90:H90"/>
    <mergeCell ref="D91:H91"/>
    <mergeCell ref="D92:H92"/>
    <mergeCell ref="D93:H93"/>
    <mergeCell ref="AM82:AP82"/>
    <mergeCell ref="AN89:AP89"/>
    <mergeCell ref="AN88:AP88"/>
    <mergeCell ref="AG88:AM88"/>
    <mergeCell ref="AG89:AM89"/>
    <mergeCell ref="AG90:AM90"/>
    <mergeCell ref="AN87:AP87"/>
    <mergeCell ref="E23:AN23"/>
    <mergeCell ref="AK26:AO26"/>
    <mergeCell ref="AK27:AO27"/>
    <mergeCell ref="AK29:AO29"/>
    <mergeCell ref="W31:AE31"/>
    <mergeCell ref="AK31:AO31"/>
    <mergeCell ref="W32:AE32"/>
    <mergeCell ref="AK32:AO32"/>
    <mergeCell ref="W33:AE33"/>
    <mergeCell ref="AK33:AO33"/>
    <mergeCell ref="W34:AE34"/>
    <mergeCell ref="AK34:AO34"/>
    <mergeCell ref="W35:AE35"/>
    <mergeCell ref="AK35:AO35"/>
    <mergeCell ref="X37:AB37"/>
    <mergeCell ref="AN95:AP95"/>
    <mergeCell ref="AN93:AP93"/>
    <mergeCell ref="AN90:AP90"/>
    <mergeCell ref="AN91:AP91"/>
    <mergeCell ref="AN92:AP92"/>
    <mergeCell ref="AN94:AP94"/>
    <mergeCell ref="C2:AP2"/>
    <mergeCell ref="C4:AP4"/>
    <mergeCell ref="K5:AO5"/>
    <mergeCell ref="K6:AO6"/>
    <mergeCell ref="AR2:BE2"/>
    <mergeCell ref="L35:O35"/>
    <mergeCell ref="L33:O33"/>
    <mergeCell ref="L31:O31"/>
    <mergeCell ref="L32:O32"/>
    <mergeCell ref="L34:O34"/>
  </mergeCells>
  <hyperlinks>
    <hyperlink ref="K1:S1" location="C2" display="1) Súhrnný list stavby" xr:uid="{00000000-0004-0000-0000-000000000000}"/>
    <hyperlink ref="W1:AF1" location="C87" display="2) Rekapitulácia objektov" xr:uid="{00000000-0004-0000-0000-000001000000}"/>
    <hyperlink ref="A88" location="'1528a - Základná škola'!C2" display="/" xr:uid="{00000000-0004-0000-0000-000002000000}"/>
    <hyperlink ref="A89" location="'1528b - Kostol '!C2" display="/" xr:uid="{00000000-0004-0000-0000-000003000000}"/>
    <hyperlink ref="A90" location="'1528c - Obchod'!C2" display="/" xr:uid="{00000000-0004-0000-0000-000004000000}"/>
    <hyperlink ref="A91" location="'1528d - Obecný úrad'!C2" display="/" xr:uid="{00000000-0004-0000-0000-000005000000}"/>
    <hyperlink ref="A92" location="'1528e - Hájovňa'!C2" display="/" xr:uid="{00000000-0004-0000-0000-000006000000}"/>
    <hyperlink ref="A93" location="'1528g - Číslo domu 119'!C2" display="/" xr:uid="{00000000-0004-0000-0000-000007000000}"/>
    <hyperlink ref="A94" location="'1528h - Odovodnenie cesty'!C2" display="/" xr:uid="{00000000-0004-0000-0000-000008000000}"/>
    <hyperlink ref="A95" location="'1528i - Osadenie obrubníkov'!C2" display="/" xr:uid="{00000000-0004-0000-0000-000009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119"/>
  <sheetViews>
    <sheetView showGridLines="0" workbookViewId="0">
      <pane ySplit="1" topLeftCell="A2" activePane="bottomLeft" state="frozen"/>
      <selection pane="bottomLeft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07"/>
      <c r="B1" s="11"/>
      <c r="C1" s="11"/>
      <c r="D1" s="12" t="s">
        <v>1</v>
      </c>
      <c r="E1" s="11"/>
      <c r="F1" s="13" t="s">
        <v>109</v>
      </c>
      <c r="G1" s="13"/>
      <c r="H1" s="218" t="s">
        <v>110</v>
      </c>
      <c r="I1" s="218"/>
      <c r="J1" s="218"/>
      <c r="K1" s="218"/>
      <c r="L1" s="13" t="s">
        <v>111</v>
      </c>
      <c r="M1" s="11"/>
      <c r="N1" s="11"/>
      <c r="O1" s="12" t="s">
        <v>112</v>
      </c>
      <c r="P1" s="11"/>
      <c r="Q1" s="11"/>
      <c r="R1" s="11"/>
      <c r="S1" s="13" t="s">
        <v>113</v>
      </c>
      <c r="T1" s="13"/>
      <c r="U1" s="107"/>
      <c r="V1" s="107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" customHeight="1">
      <c r="C2" s="166" t="s">
        <v>7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S2" s="173" t="s">
        <v>8</v>
      </c>
      <c r="T2" s="174"/>
      <c r="U2" s="174"/>
      <c r="V2" s="174"/>
      <c r="W2" s="174"/>
      <c r="X2" s="174"/>
      <c r="Y2" s="174"/>
      <c r="Z2" s="174"/>
      <c r="AA2" s="174"/>
      <c r="AB2" s="174"/>
      <c r="AC2" s="174"/>
      <c r="AT2" s="18" t="s">
        <v>83</v>
      </c>
    </row>
    <row r="3" spans="1:6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74</v>
      </c>
    </row>
    <row r="4" spans="1:66" ht="36.9" customHeight="1">
      <c r="B4" s="22"/>
      <c r="C4" s="168" t="s">
        <v>114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23"/>
      <c r="T4" s="17" t="s">
        <v>12</v>
      </c>
      <c r="AT4" s="18" t="s">
        <v>6</v>
      </c>
    </row>
    <row r="5" spans="1:66" ht="6.9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16</v>
      </c>
      <c r="E6" s="24"/>
      <c r="F6" s="214" t="str">
        <f>'Rekapitulácia stavby'!K6</f>
        <v>Živičná úprava obecný úrad Petrovce</v>
      </c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4"/>
      <c r="R6" s="23"/>
    </row>
    <row r="7" spans="1:66" s="1" customFormat="1" ht="32.85" customHeight="1">
      <c r="B7" s="31"/>
      <c r="C7" s="32"/>
      <c r="D7" s="27" t="s">
        <v>115</v>
      </c>
      <c r="E7" s="32"/>
      <c r="F7" s="172" t="s">
        <v>116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32"/>
      <c r="R7" s="33"/>
    </row>
    <row r="8" spans="1:66" s="1" customFormat="1" ht="14.4" customHeight="1">
      <c r="B8" s="31"/>
      <c r="C8" s="32"/>
      <c r="D8" s="28" t="s">
        <v>18</v>
      </c>
      <c r="E8" s="32"/>
      <c r="F8" s="26" t="s">
        <v>19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19</v>
      </c>
      <c r="P8" s="32"/>
      <c r="Q8" s="32"/>
      <c r="R8" s="33"/>
    </row>
    <row r="9" spans="1:66" s="1" customFormat="1" ht="14.4" customHeight="1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17" t="str">
        <f>'Rekapitulácia stavby'!AN8</f>
        <v>21. 9. 2020</v>
      </c>
      <c r="P9" s="217"/>
      <c r="Q9" s="32"/>
      <c r="R9" s="33"/>
    </row>
    <row r="10" spans="1:66" s="1" customFormat="1" ht="10.8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" customHeight="1">
      <c r="B11" s="31"/>
      <c r="C11" s="32"/>
      <c r="D11" s="28" t="s">
        <v>25</v>
      </c>
      <c r="E11" s="32"/>
      <c r="F11" s="32"/>
      <c r="G11" s="32"/>
      <c r="H11" s="32"/>
      <c r="I11" s="32"/>
      <c r="J11" s="32"/>
      <c r="K11" s="32"/>
      <c r="L11" s="32"/>
      <c r="M11" s="28" t="s">
        <v>26</v>
      </c>
      <c r="N11" s="32"/>
      <c r="O11" s="170" t="s">
        <v>19</v>
      </c>
      <c r="P11" s="170"/>
      <c r="Q11" s="32"/>
      <c r="R11" s="33"/>
    </row>
    <row r="12" spans="1:66" s="1" customFormat="1" ht="18" customHeight="1">
      <c r="B12" s="31"/>
      <c r="C12" s="32"/>
      <c r="D12" s="32"/>
      <c r="E12" s="26" t="s">
        <v>27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170" t="s">
        <v>19</v>
      </c>
      <c r="P12" s="170"/>
      <c r="Q12" s="32"/>
      <c r="R12" s="33"/>
    </row>
    <row r="13" spans="1:66" s="1" customFormat="1" ht="6.9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" customHeight="1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26</v>
      </c>
      <c r="N14" s="32"/>
      <c r="O14" s="170" t="str">
        <f>IF('Rekapitulácia stavby'!AN13="","",'Rekapitulácia stavby'!AN13)</f>
        <v/>
      </c>
      <c r="P14" s="170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170" t="str">
        <f>IF('Rekapitulácia stavby'!AN14="","",'Rekapitulácia stavby'!AN14)</f>
        <v/>
      </c>
      <c r="P15" s="170"/>
      <c r="Q15" s="32"/>
      <c r="R15" s="33"/>
    </row>
    <row r="16" spans="1:66" s="1" customFormat="1" ht="6.9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" customHeight="1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26</v>
      </c>
      <c r="N17" s="32"/>
      <c r="O17" s="170" t="str">
        <f>IF('Rekapitulácia stavby'!AN16="","",'Rekapitulácia stavby'!AN16)</f>
        <v/>
      </c>
      <c r="P17" s="170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IF('Rekapitulácia stavby'!E17="","",'Rekapitulácia stavby'!E17)</f>
        <v>Ing. Viera Bumberová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170" t="str">
        <f>IF('Rekapitulácia stavby'!AN17="","",'Rekapitulácia stavby'!AN17)</f>
        <v/>
      </c>
      <c r="P18" s="170"/>
      <c r="Q18" s="32"/>
      <c r="R18" s="33"/>
    </row>
    <row r="19" spans="2:18" s="1" customFormat="1" ht="6.9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" customHeight="1">
      <c r="B20" s="31"/>
      <c r="C20" s="32"/>
      <c r="D20" s="28" t="s">
        <v>33</v>
      </c>
      <c r="E20" s="32"/>
      <c r="F20" s="32"/>
      <c r="G20" s="32"/>
      <c r="H20" s="32"/>
      <c r="I20" s="32"/>
      <c r="J20" s="32"/>
      <c r="K20" s="32"/>
      <c r="L20" s="32"/>
      <c r="M20" s="28" t="s">
        <v>26</v>
      </c>
      <c r="N20" s="32"/>
      <c r="O20" s="170" t="str">
        <f>IF('Rekapitulácia stavby'!AN19="","",'Rekapitulácia stavby'!AN19)</f>
        <v/>
      </c>
      <c r="P20" s="170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IF('Rekapitulácia stavby'!E20="","",'Rekapitulácia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170" t="str">
        <f>IF('Rekapitulácia stavby'!AN20="","",'Rekapitulácia stavby'!AN20)</f>
        <v/>
      </c>
      <c r="P21" s="170"/>
      <c r="Q21" s="32"/>
      <c r="R21" s="33"/>
    </row>
    <row r="22" spans="2:18" s="1" customFormat="1" ht="6.9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" customHeight="1">
      <c r="B23" s="31"/>
      <c r="C23" s="32"/>
      <c r="D23" s="28" t="s">
        <v>34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78" t="s">
        <v>19</v>
      </c>
      <c r="F24" s="178"/>
      <c r="G24" s="178"/>
      <c r="H24" s="178"/>
      <c r="I24" s="178"/>
      <c r="J24" s="178"/>
      <c r="K24" s="178"/>
      <c r="L24" s="178"/>
      <c r="M24" s="32"/>
      <c r="N24" s="32"/>
      <c r="O24" s="32"/>
      <c r="P24" s="32"/>
      <c r="Q24" s="32"/>
      <c r="R24" s="33"/>
    </row>
    <row r="25" spans="2:18" s="1" customFormat="1" ht="6.9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" customHeight="1">
      <c r="B27" s="31"/>
      <c r="C27" s="32"/>
      <c r="D27" s="108" t="s">
        <v>117</v>
      </c>
      <c r="E27" s="32"/>
      <c r="F27" s="32"/>
      <c r="G27" s="32"/>
      <c r="H27" s="32"/>
      <c r="I27" s="32"/>
      <c r="J27" s="32"/>
      <c r="K27" s="32"/>
      <c r="L27" s="32"/>
      <c r="M27" s="179">
        <f>N88</f>
        <v>4141.92</v>
      </c>
      <c r="N27" s="179"/>
      <c r="O27" s="179"/>
      <c r="P27" s="179"/>
      <c r="Q27" s="32"/>
      <c r="R27" s="33"/>
    </row>
    <row r="28" spans="2:18" s="1" customFormat="1" ht="14.4" customHeight="1">
      <c r="B28" s="31"/>
      <c r="C28" s="32"/>
      <c r="D28" s="30" t="s">
        <v>118</v>
      </c>
      <c r="E28" s="32"/>
      <c r="F28" s="32"/>
      <c r="G28" s="32"/>
      <c r="H28" s="32"/>
      <c r="I28" s="32"/>
      <c r="J28" s="32"/>
      <c r="K28" s="32"/>
      <c r="L28" s="32"/>
      <c r="M28" s="179">
        <f>N93</f>
        <v>0</v>
      </c>
      <c r="N28" s="179"/>
      <c r="O28" s="179"/>
      <c r="P28" s="179"/>
      <c r="Q28" s="32"/>
      <c r="R28" s="33"/>
    </row>
    <row r="29" spans="2:18" s="1" customFormat="1" ht="6.9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9" t="s">
        <v>37</v>
      </c>
      <c r="E30" s="32"/>
      <c r="F30" s="32"/>
      <c r="G30" s="32"/>
      <c r="H30" s="32"/>
      <c r="I30" s="32"/>
      <c r="J30" s="32"/>
      <c r="K30" s="32"/>
      <c r="L30" s="32"/>
      <c r="M30" s="219">
        <f>ROUND(M27+M28,2)</f>
        <v>4141.92</v>
      </c>
      <c r="N30" s="216"/>
      <c r="O30" s="216"/>
      <c r="P30" s="216"/>
      <c r="Q30" s="32"/>
      <c r="R30" s="33"/>
    </row>
    <row r="31" spans="2:18" s="1" customFormat="1" ht="6.9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" customHeight="1">
      <c r="B32" s="31"/>
      <c r="C32" s="32"/>
      <c r="D32" s="38" t="s">
        <v>38</v>
      </c>
      <c r="E32" s="38" t="s">
        <v>39</v>
      </c>
      <c r="F32" s="39">
        <v>0.2</v>
      </c>
      <c r="G32" s="110" t="s">
        <v>40</v>
      </c>
      <c r="H32" s="220">
        <f>ROUND((SUM(BE93:BE94)+SUM(BE112:BE118)), 2)</f>
        <v>0</v>
      </c>
      <c r="I32" s="216"/>
      <c r="J32" s="216"/>
      <c r="K32" s="32"/>
      <c r="L32" s="32"/>
      <c r="M32" s="220">
        <f>ROUND(ROUND((SUM(BE93:BE94)+SUM(BE112:BE118)), 2)*F32, 2)</f>
        <v>0</v>
      </c>
      <c r="N32" s="216"/>
      <c r="O32" s="216"/>
      <c r="P32" s="216"/>
      <c r="Q32" s="32"/>
      <c r="R32" s="33"/>
    </row>
    <row r="33" spans="2:18" s="1" customFormat="1" ht="14.4" customHeight="1">
      <c r="B33" s="31"/>
      <c r="C33" s="32"/>
      <c r="D33" s="32"/>
      <c r="E33" s="38" t="s">
        <v>41</v>
      </c>
      <c r="F33" s="39">
        <v>0.2</v>
      </c>
      <c r="G33" s="110" t="s">
        <v>40</v>
      </c>
      <c r="H33" s="220">
        <f>ROUND((SUM(BF93:BF94)+SUM(BF112:BF118)), 2)</f>
        <v>4141.92</v>
      </c>
      <c r="I33" s="216"/>
      <c r="J33" s="216"/>
      <c r="K33" s="32"/>
      <c r="L33" s="32"/>
      <c r="M33" s="220">
        <f>ROUND(ROUND((SUM(BF93:BF94)+SUM(BF112:BF118)), 2)*F33, 2)</f>
        <v>828.38</v>
      </c>
      <c r="N33" s="216"/>
      <c r="O33" s="216"/>
      <c r="P33" s="216"/>
      <c r="Q33" s="32"/>
      <c r="R33" s="33"/>
    </row>
    <row r="34" spans="2:18" s="1" customFormat="1" ht="14.4" hidden="1" customHeight="1">
      <c r="B34" s="31"/>
      <c r="C34" s="32"/>
      <c r="D34" s="32"/>
      <c r="E34" s="38" t="s">
        <v>42</v>
      </c>
      <c r="F34" s="39">
        <v>0.2</v>
      </c>
      <c r="G34" s="110" t="s">
        <v>40</v>
      </c>
      <c r="H34" s="220">
        <f>ROUND((SUM(BG93:BG94)+SUM(BG112:BG118)), 2)</f>
        <v>0</v>
      </c>
      <c r="I34" s="216"/>
      <c r="J34" s="216"/>
      <c r="K34" s="32"/>
      <c r="L34" s="32"/>
      <c r="M34" s="220">
        <v>0</v>
      </c>
      <c r="N34" s="216"/>
      <c r="O34" s="216"/>
      <c r="P34" s="216"/>
      <c r="Q34" s="32"/>
      <c r="R34" s="33"/>
    </row>
    <row r="35" spans="2:18" s="1" customFormat="1" ht="14.4" hidden="1" customHeight="1">
      <c r="B35" s="31"/>
      <c r="C35" s="32"/>
      <c r="D35" s="32"/>
      <c r="E35" s="38" t="s">
        <v>43</v>
      </c>
      <c r="F35" s="39">
        <v>0.2</v>
      </c>
      <c r="G35" s="110" t="s">
        <v>40</v>
      </c>
      <c r="H35" s="220">
        <f>ROUND((SUM(BH93:BH94)+SUM(BH112:BH118)), 2)</f>
        <v>0</v>
      </c>
      <c r="I35" s="216"/>
      <c r="J35" s="216"/>
      <c r="K35" s="32"/>
      <c r="L35" s="32"/>
      <c r="M35" s="220">
        <v>0</v>
      </c>
      <c r="N35" s="216"/>
      <c r="O35" s="216"/>
      <c r="P35" s="216"/>
      <c r="Q35" s="32"/>
      <c r="R35" s="33"/>
    </row>
    <row r="36" spans="2:18" s="1" customFormat="1" ht="14.4" hidden="1" customHeight="1">
      <c r="B36" s="31"/>
      <c r="C36" s="32"/>
      <c r="D36" s="32"/>
      <c r="E36" s="38" t="s">
        <v>44</v>
      </c>
      <c r="F36" s="39">
        <v>0</v>
      </c>
      <c r="G36" s="110" t="s">
        <v>40</v>
      </c>
      <c r="H36" s="220">
        <f>ROUND((SUM(BI93:BI94)+SUM(BI112:BI118)), 2)</f>
        <v>0</v>
      </c>
      <c r="I36" s="216"/>
      <c r="J36" s="216"/>
      <c r="K36" s="32"/>
      <c r="L36" s="32"/>
      <c r="M36" s="220">
        <v>0</v>
      </c>
      <c r="N36" s="216"/>
      <c r="O36" s="216"/>
      <c r="P36" s="216"/>
      <c r="Q36" s="32"/>
      <c r="R36" s="33"/>
    </row>
    <row r="37" spans="2:18" s="1" customFormat="1" ht="6.9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6"/>
      <c r="D38" s="111" t="s">
        <v>45</v>
      </c>
      <c r="E38" s="75"/>
      <c r="F38" s="75"/>
      <c r="G38" s="112" t="s">
        <v>46</v>
      </c>
      <c r="H38" s="113" t="s">
        <v>47</v>
      </c>
      <c r="I38" s="75"/>
      <c r="J38" s="75"/>
      <c r="K38" s="75"/>
      <c r="L38" s="221">
        <f>SUM(M30:M36)</f>
        <v>4970.3</v>
      </c>
      <c r="M38" s="221"/>
      <c r="N38" s="221"/>
      <c r="O38" s="221"/>
      <c r="P38" s="222"/>
      <c r="Q38" s="106"/>
      <c r="R38" s="33"/>
    </row>
    <row r="39" spans="2:18" s="1" customFormat="1" ht="14.4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ht="12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 ht="12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 ht="12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 ht="12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 ht="12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 ht="12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 ht="12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 ht="12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 ht="12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>
      <c r="B50" s="31"/>
      <c r="C50" s="32"/>
      <c r="D50" s="46" t="s">
        <v>48</v>
      </c>
      <c r="E50" s="47"/>
      <c r="F50" s="47"/>
      <c r="G50" s="47"/>
      <c r="H50" s="48"/>
      <c r="I50" s="32"/>
      <c r="J50" s="46" t="s">
        <v>49</v>
      </c>
      <c r="K50" s="47"/>
      <c r="L50" s="47"/>
      <c r="M50" s="47"/>
      <c r="N50" s="47"/>
      <c r="O50" s="47"/>
      <c r="P50" s="48"/>
      <c r="Q50" s="32"/>
      <c r="R50" s="33"/>
    </row>
    <row r="51" spans="2:18" ht="12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 ht="12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 ht="12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 ht="12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 ht="12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 ht="12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 ht="12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 ht="12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>
      <c r="B59" s="31"/>
      <c r="C59" s="32"/>
      <c r="D59" s="51" t="s">
        <v>50</v>
      </c>
      <c r="E59" s="52"/>
      <c r="F59" s="52"/>
      <c r="G59" s="53" t="s">
        <v>51</v>
      </c>
      <c r="H59" s="54"/>
      <c r="I59" s="32"/>
      <c r="J59" s="51" t="s">
        <v>50</v>
      </c>
      <c r="K59" s="52"/>
      <c r="L59" s="52"/>
      <c r="M59" s="52"/>
      <c r="N59" s="53" t="s">
        <v>51</v>
      </c>
      <c r="O59" s="52"/>
      <c r="P59" s="54"/>
      <c r="Q59" s="32"/>
      <c r="R59" s="33"/>
    </row>
    <row r="60" spans="2:18" ht="12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>
      <c r="B61" s="31"/>
      <c r="C61" s="32"/>
      <c r="D61" s="46" t="s">
        <v>52</v>
      </c>
      <c r="E61" s="47"/>
      <c r="F61" s="47"/>
      <c r="G61" s="47"/>
      <c r="H61" s="48"/>
      <c r="I61" s="32"/>
      <c r="J61" s="46" t="s">
        <v>53</v>
      </c>
      <c r="K61" s="47"/>
      <c r="L61" s="47"/>
      <c r="M61" s="47"/>
      <c r="N61" s="47"/>
      <c r="O61" s="47"/>
      <c r="P61" s="48"/>
      <c r="Q61" s="32"/>
      <c r="R61" s="33"/>
    </row>
    <row r="62" spans="2:18" ht="12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 ht="12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 ht="12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21" ht="12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21" ht="12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21" ht="12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21" ht="12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21" ht="12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21" s="1" customFormat="1">
      <c r="B70" s="31"/>
      <c r="C70" s="32"/>
      <c r="D70" s="51" t="s">
        <v>50</v>
      </c>
      <c r="E70" s="52"/>
      <c r="F70" s="52"/>
      <c r="G70" s="53" t="s">
        <v>51</v>
      </c>
      <c r="H70" s="54"/>
      <c r="I70" s="32"/>
      <c r="J70" s="51" t="s">
        <v>50</v>
      </c>
      <c r="K70" s="52"/>
      <c r="L70" s="52"/>
      <c r="M70" s="52"/>
      <c r="N70" s="53" t="s">
        <v>51</v>
      </c>
      <c r="O70" s="52"/>
      <c r="P70" s="54"/>
      <c r="Q70" s="32"/>
      <c r="R70" s="33"/>
    </row>
    <row r="71" spans="2:21" s="1" customFormat="1" ht="14.4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21" s="1" customFormat="1" ht="6.9" customHeight="1">
      <c r="B75" s="11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6"/>
    </row>
    <row r="76" spans="2:21" s="1" customFormat="1" ht="36.9" customHeight="1">
      <c r="B76" s="31"/>
      <c r="C76" s="168" t="s">
        <v>119</v>
      </c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33"/>
      <c r="T76" s="117"/>
      <c r="U76" s="117"/>
    </row>
    <row r="77" spans="2:21" s="1" customFormat="1" ht="6.9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  <c r="T77" s="117"/>
      <c r="U77" s="117"/>
    </row>
    <row r="78" spans="2:21" s="1" customFormat="1" ht="30" customHeight="1">
      <c r="B78" s="31"/>
      <c r="C78" s="28" t="s">
        <v>16</v>
      </c>
      <c r="D78" s="32"/>
      <c r="E78" s="32"/>
      <c r="F78" s="214" t="str">
        <f>F6</f>
        <v>Živičná úprava obecný úrad Petrovce</v>
      </c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32"/>
      <c r="R78" s="33"/>
      <c r="T78" s="117"/>
      <c r="U78" s="117"/>
    </row>
    <row r="79" spans="2:21" s="1" customFormat="1" ht="36.9" customHeight="1">
      <c r="B79" s="31"/>
      <c r="C79" s="65" t="s">
        <v>115</v>
      </c>
      <c r="D79" s="32"/>
      <c r="E79" s="32"/>
      <c r="F79" s="198" t="str">
        <f>F7</f>
        <v>1528a - Základná škola</v>
      </c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32"/>
      <c r="R79" s="33"/>
      <c r="T79" s="117"/>
      <c r="U79" s="117"/>
    </row>
    <row r="80" spans="2:21" s="1" customFormat="1" ht="6.9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  <c r="T80" s="117"/>
      <c r="U80" s="117"/>
    </row>
    <row r="81" spans="2:47" s="1" customFormat="1" ht="18" customHeight="1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17" t="str">
        <f>IF(O9="","",O9)</f>
        <v>21. 9. 2020</v>
      </c>
      <c r="N81" s="217"/>
      <c r="O81" s="217"/>
      <c r="P81" s="217"/>
      <c r="Q81" s="32"/>
      <c r="R81" s="33"/>
      <c r="T81" s="117"/>
      <c r="U81" s="117"/>
    </row>
    <row r="82" spans="2:47" s="1" customFormat="1" ht="6.9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  <c r="T82" s="117"/>
      <c r="U82" s="117"/>
    </row>
    <row r="83" spans="2:47" s="1" customFormat="1" ht="13.2">
      <c r="B83" s="31"/>
      <c r="C83" s="28" t="s">
        <v>25</v>
      </c>
      <c r="D83" s="32"/>
      <c r="E83" s="32"/>
      <c r="F83" s="26" t="str">
        <f>E12</f>
        <v>Obec Petrovce</v>
      </c>
      <c r="G83" s="32"/>
      <c r="H83" s="32"/>
      <c r="I83" s="32"/>
      <c r="J83" s="32"/>
      <c r="K83" s="28" t="s">
        <v>30</v>
      </c>
      <c r="L83" s="32"/>
      <c r="M83" s="170" t="str">
        <f>E18</f>
        <v>Ing. Viera Bumberová</v>
      </c>
      <c r="N83" s="170"/>
      <c r="O83" s="170"/>
      <c r="P83" s="170"/>
      <c r="Q83" s="170"/>
      <c r="R83" s="33"/>
      <c r="T83" s="117"/>
      <c r="U83" s="117"/>
    </row>
    <row r="84" spans="2:47" s="1" customFormat="1" ht="14.4" customHeight="1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33</v>
      </c>
      <c r="L84" s="32"/>
      <c r="M84" s="170" t="str">
        <f>E21</f>
        <v xml:space="preserve"> </v>
      </c>
      <c r="N84" s="170"/>
      <c r="O84" s="170"/>
      <c r="P84" s="170"/>
      <c r="Q84" s="170"/>
      <c r="R84" s="33"/>
      <c r="T84" s="117"/>
      <c r="U84" s="117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  <c r="T85" s="117"/>
      <c r="U85" s="117"/>
    </row>
    <row r="86" spans="2:47" s="1" customFormat="1" ht="29.25" customHeight="1">
      <c r="B86" s="31"/>
      <c r="C86" s="223" t="s">
        <v>120</v>
      </c>
      <c r="D86" s="224"/>
      <c r="E86" s="224"/>
      <c r="F86" s="224"/>
      <c r="G86" s="224"/>
      <c r="H86" s="106"/>
      <c r="I86" s="106"/>
      <c r="J86" s="106"/>
      <c r="K86" s="106"/>
      <c r="L86" s="106"/>
      <c r="M86" s="106"/>
      <c r="N86" s="223" t="s">
        <v>121</v>
      </c>
      <c r="O86" s="224"/>
      <c r="P86" s="224"/>
      <c r="Q86" s="224"/>
      <c r="R86" s="33"/>
      <c r="T86" s="117"/>
      <c r="U86" s="117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  <c r="T87" s="117"/>
      <c r="U87" s="117"/>
    </row>
    <row r="88" spans="2:47" s="1" customFormat="1" ht="29.25" customHeight="1">
      <c r="B88" s="31"/>
      <c r="C88" s="118" t="s">
        <v>122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77">
        <f>N112</f>
        <v>4141.92</v>
      </c>
      <c r="O88" s="225"/>
      <c r="P88" s="225"/>
      <c r="Q88" s="225"/>
      <c r="R88" s="33"/>
      <c r="T88" s="117"/>
      <c r="U88" s="117"/>
      <c r="AU88" s="18" t="s">
        <v>123</v>
      </c>
    </row>
    <row r="89" spans="2:47" s="6" customFormat="1" ht="24.9" customHeight="1">
      <c r="B89" s="119"/>
      <c r="C89" s="120"/>
      <c r="D89" s="121" t="s">
        <v>124</v>
      </c>
      <c r="E89" s="120"/>
      <c r="F89" s="120"/>
      <c r="G89" s="120"/>
      <c r="H89" s="120"/>
      <c r="I89" s="120"/>
      <c r="J89" s="120"/>
      <c r="K89" s="120"/>
      <c r="L89" s="120"/>
      <c r="M89" s="120"/>
      <c r="N89" s="209">
        <f>N113</f>
        <v>4141.92</v>
      </c>
      <c r="O89" s="226"/>
      <c r="P89" s="226"/>
      <c r="Q89" s="226"/>
      <c r="R89" s="122"/>
      <c r="T89" s="123"/>
      <c r="U89" s="123"/>
    </row>
    <row r="90" spans="2:47" s="7" customFormat="1" ht="19.95" customHeight="1">
      <c r="B90" s="124"/>
      <c r="C90" s="125"/>
      <c r="D90" s="126" t="s">
        <v>125</v>
      </c>
      <c r="E90" s="125"/>
      <c r="F90" s="125"/>
      <c r="G90" s="125"/>
      <c r="H90" s="125"/>
      <c r="I90" s="125"/>
      <c r="J90" s="125"/>
      <c r="K90" s="125"/>
      <c r="L90" s="125"/>
      <c r="M90" s="125"/>
      <c r="N90" s="227">
        <f>N114</f>
        <v>4119.87</v>
      </c>
      <c r="O90" s="228"/>
      <c r="P90" s="228"/>
      <c r="Q90" s="228"/>
      <c r="R90" s="127"/>
      <c r="T90" s="128"/>
      <c r="U90" s="128"/>
    </row>
    <row r="91" spans="2:47" s="7" customFormat="1" ht="19.95" customHeight="1">
      <c r="B91" s="124"/>
      <c r="C91" s="125"/>
      <c r="D91" s="126" t="s">
        <v>126</v>
      </c>
      <c r="E91" s="125"/>
      <c r="F91" s="125"/>
      <c r="G91" s="125"/>
      <c r="H91" s="125"/>
      <c r="I91" s="125"/>
      <c r="J91" s="125"/>
      <c r="K91" s="125"/>
      <c r="L91" s="125"/>
      <c r="M91" s="125"/>
      <c r="N91" s="227">
        <f>N117</f>
        <v>22.05</v>
      </c>
      <c r="O91" s="228"/>
      <c r="P91" s="228"/>
      <c r="Q91" s="228"/>
      <c r="R91" s="127"/>
      <c r="T91" s="128"/>
      <c r="U91" s="128"/>
    </row>
    <row r="92" spans="2:47" s="1" customFormat="1" ht="21.75" customHeight="1"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3"/>
      <c r="T92" s="117"/>
      <c r="U92" s="117"/>
    </row>
    <row r="93" spans="2:47" s="1" customFormat="1" ht="29.25" customHeight="1">
      <c r="B93" s="31"/>
      <c r="C93" s="118" t="s">
        <v>127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225">
        <v>0</v>
      </c>
      <c r="O93" s="229"/>
      <c r="P93" s="229"/>
      <c r="Q93" s="229"/>
      <c r="R93" s="33"/>
      <c r="T93" s="129"/>
      <c r="U93" s="130" t="s">
        <v>38</v>
      </c>
    </row>
    <row r="94" spans="2:47" s="1" customFormat="1" ht="18" customHeight="1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3"/>
      <c r="T94" s="117"/>
      <c r="U94" s="117"/>
    </row>
    <row r="95" spans="2:47" s="1" customFormat="1" ht="29.25" customHeight="1">
      <c r="B95" s="31"/>
      <c r="C95" s="105" t="s">
        <v>108</v>
      </c>
      <c r="D95" s="106"/>
      <c r="E95" s="106"/>
      <c r="F95" s="106"/>
      <c r="G95" s="106"/>
      <c r="H95" s="106"/>
      <c r="I95" s="106"/>
      <c r="J95" s="106"/>
      <c r="K95" s="106"/>
      <c r="L95" s="200">
        <f>ROUND(SUM(N88+N93),2)</f>
        <v>4141.92</v>
      </c>
      <c r="M95" s="200"/>
      <c r="N95" s="200"/>
      <c r="O95" s="200"/>
      <c r="P95" s="200"/>
      <c r="Q95" s="200"/>
      <c r="R95" s="33"/>
      <c r="T95" s="117"/>
      <c r="U95" s="117"/>
    </row>
    <row r="96" spans="2:47" s="1" customFormat="1" ht="6.9" customHeight="1">
      <c r="B96" s="55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7"/>
      <c r="T96" s="117"/>
      <c r="U96" s="117"/>
    </row>
    <row r="100" spans="2:63" s="1" customFormat="1" ht="6.9" customHeight="1">
      <c r="B100" s="58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60"/>
    </row>
    <row r="101" spans="2:63" s="1" customFormat="1" ht="36.9" customHeight="1">
      <c r="B101" s="31"/>
      <c r="C101" s="168" t="s">
        <v>128</v>
      </c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33"/>
    </row>
    <row r="102" spans="2:63" s="1" customFormat="1" ht="6.9" customHeight="1"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3"/>
    </row>
    <row r="103" spans="2:63" s="1" customFormat="1" ht="30" customHeight="1">
      <c r="B103" s="31"/>
      <c r="C103" s="28" t="s">
        <v>16</v>
      </c>
      <c r="D103" s="32"/>
      <c r="E103" s="32"/>
      <c r="F103" s="214" t="str">
        <f>F6</f>
        <v>Živičná úprava obecný úrad Petrovce</v>
      </c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32"/>
      <c r="R103" s="33"/>
    </row>
    <row r="104" spans="2:63" s="1" customFormat="1" ht="36.9" customHeight="1">
      <c r="B104" s="31"/>
      <c r="C104" s="65" t="s">
        <v>115</v>
      </c>
      <c r="D104" s="32"/>
      <c r="E104" s="32"/>
      <c r="F104" s="198" t="str">
        <f>F7</f>
        <v>1528a - Základná škola</v>
      </c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32"/>
      <c r="R104" s="33"/>
    </row>
    <row r="105" spans="2:63" s="1" customFormat="1" ht="6.9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63" s="1" customFormat="1" ht="18" customHeight="1">
      <c r="B106" s="31"/>
      <c r="C106" s="28" t="s">
        <v>21</v>
      </c>
      <c r="D106" s="32"/>
      <c r="E106" s="32"/>
      <c r="F106" s="26" t="str">
        <f>F9</f>
        <v xml:space="preserve"> </v>
      </c>
      <c r="G106" s="32"/>
      <c r="H106" s="32"/>
      <c r="I106" s="32"/>
      <c r="J106" s="32"/>
      <c r="K106" s="28" t="s">
        <v>23</v>
      </c>
      <c r="L106" s="32"/>
      <c r="M106" s="217" t="str">
        <f>IF(O9="","",O9)</f>
        <v>21. 9. 2020</v>
      </c>
      <c r="N106" s="217"/>
      <c r="O106" s="217"/>
      <c r="P106" s="217"/>
      <c r="Q106" s="32"/>
      <c r="R106" s="33"/>
    </row>
    <row r="107" spans="2:63" s="1" customFormat="1" ht="6.9" customHeight="1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63" s="1" customFormat="1" ht="13.2">
      <c r="B108" s="31"/>
      <c r="C108" s="28" t="s">
        <v>25</v>
      </c>
      <c r="D108" s="32"/>
      <c r="E108" s="32"/>
      <c r="F108" s="26" t="str">
        <f>E12</f>
        <v>Obec Petrovce</v>
      </c>
      <c r="G108" s="32"/>
      <c r="H108" s="32"/>
      <c r="I108" s="32"/>
      <c r="J108" s="32"/>
      <c r="K108" s="28" t="s">
        <v>30</v>
      </c>
      <c r="L108" s="32"/>
      <c r="M108" s="170" t="str">
        <f>E18</f>
        <v>Ing. Viera Bumberová</v>
      </c>
      <c r="N108" s="170"/>
      <c r="O108" s="170"/>
      <c r="P108" s="170"/>
      <c r="Q108" s="170"/>
      <c r="R108" s="33"/>
    </row>
    <row r="109" spans="2:63" s="1" customFormat="1" ht="14.4" customHeight="1">
      <c r="B109" s="31"/>
      <c r="C109" s="28" t="s">
        <v>29</v>
      </c>
      <c r="D109" s="32"/>
      <c r="E109" s="32"/>
      <c r="F109" s="26" t="str">
        <f>IF(E15="","",E15)</f>
        <v xml:space="preserve"> </v>
      </c>
      <c r="G109" s="32"/>
      <c r="H109" s="32"/>
      <c r="I109" s="32"/>
      <c r="J109" s="32"/>
      <c r="K109" s="28" t="s">
        <v>33</v>
      </c>
      <c r="L109" s="32"/>
      <c r="M109" s="170" t="str">
        <f>E21</f>
        <v xml:space="preserve"> </v>
      </c>
      <c r="N109" s="170"/>
      <c r="O109" s="170"/>
      <c r="P109" s="170"/>
      <c r="Q109" s="170"/>
      <c r="R109" s="33"/>
    </row>
    <row r="110" spans="2:63" s="1" customFormat="1" ht="10.35" customHeight="1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</row>
    <row r="111" spans="2:63" s="8" customFormat="1" ht="29.25" customHeight="1">
      <c r="B111" s="131"/>
      <c r="C111" s="132" t="s">
        <v>129</v>
      </c>
      <c r="D111" s="133" t="s">
        <v>130</v>
      </c>
      <c r="E111" s="133" t="s">
        <v>56</v>
      </c>
      <c r="F111" s="204" t="s">
        <v>131</v>
      </c>
      <c r="G111" s="204"/>
      <c r="H111" s="204"/>
      <c r="I111" s="204"/>
      <c r="J111" s="133" t="s">
        <v>132</v>
      </c>
      <c r="K111" s="133" t="s">
        <v>133</v>
      </c>
      <c r="L111" s="204" t="s">
        <v>134</v>
      </c>
      <c r="M111" s="204"/>
      <c r="N111" s="204" t="s">
        <v>121</v>
      </c>
      <c r="O111" s="204"/>
      <c r="P111" s="204"/>
      <c r="Q111" s="230"/>
      <c r="R111" s="134"/>
      <c r="T111" s="76" t="s">
        <v>135</v>
      </c>
      <c r="U111" s="77" t="s">
        <v>38</v>
      </c>
      <c r="V111" s="77" t="s">
        <v>136</v>
      </c>
      <c r="W111" s="77" t="s">
        <v>137</v>
      </c>
      <c r="X111" s="77" t="s">
        <v>138</v>
      </c>
      <c r="Y111" s="77" t="s">
        <v>139</v>
      </c>
      <c r="Z111" s="77" t="s">
        <v>140</v>
      </c>
      <c r="AA111" s="78" t="s">
        <v>141</v>
      </c>
    </row>
    <row r="112" spans="2:63" s="1" customFormat="1" ht="29.25" customHeight="1">
      <c r="B112" s="31"/>
      <c r="C112" s="80" t="s">
        <v>117</v>
      </c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206">
        <f>BK112</f>
        <v>4141.92</v>
      </c>
      <c r="O112" s="207"/>
      <c r="P112" s="207"/>
      <c r="Q112" s="207"/>
      <c r="R112" s="33"/>
      <c r="T112" s="79"/>
      <c r="U112" s="47"/>
      <c r="V112" s="47"/>
      <c r="W112" s="135">
        <f>W113</f>
        <v>15.6524</v>
      </c>
      <c r="X112" s="47"/>
      <c r="Y112" s="135">
        <f>Y113</f>
        <v>26.558623999999998</v>
      </c>
      <c r="Z112" s="47"/>
      <c r="AA112" s="136">
        <f>AA113</f>
        <v>0</v>
      </c>
      <c r="AT112" s="18" t="s">
        <v>73</v>
      </c>
      <c r="AU112" s="18" t="s">
        <v>123</v>
      </c>
      <c r="BK112" s="137">
        <f>BK113</f>
        <v>4141.92</v>
      </c>
    </row>
    <row r="113" spans="2:65" s="9" customFormat="1" ht="37.35" customHeight="1">
      <c r="B113" s="138"/>
      <c r="C113" s="139"/>
      <c r="D113" s="140" t="s">
        <v>124</v>
      </c>
      <c r="E113" s="140"/>
      <c r="F113" s="140"/>
      <c r="G113" s="140"/>
      <c r="H113" s="140"/>
      <c r="I113" s="140"/>
      <c r="J113" s="140"/>
      <c r="K113" s="140"/>
      <c r="L113" s="140"/>
      <c r="M113" s="140"/>
      <c r="N113" s="208">
        <f>BK113</f>
        <v>4141.92</v>
      </c>
      <c r="O113" s="209"/>
      <c r="P113" s="209"/>
      <c r="Q113" s="209"/>
      <c r="R113" s="141"/>
      <c r="T113" s="142"/>
      <c r="U113" s="139"/>
      <c r="V113" s="139"/>
      <c r="W113" s="143">
        <f>W114+W117</f>
        <v>15.6524</v>
      </c>
      <c r="X113" s="139"/>
      <c r="Y113" s="143">
        <f>Y114+Y117</f>
        <v>26.558623999999998</v>
      </c>
      <c r="Z113" s="139"/>
      <c r="AA113" s="144">
        <f>AA114+AA117</f>
        <v>0</v>
      </c>
      <c r="AR113" s="145" t="s">
        <v>82</v>
      </c>
      <c r="AT113" s="146" t="s">
        <v>73</v>
      </c>
      <c r="AU113" s="146" t="s">
        <v>74</v>
      </c>
      <c r="AY113" s="145" t="s">
        <v>142</v>
      </c>
      <c r="BK113" s="147">
        <f>BK114+BK117</f>
        <v>4141.92</v>
      </c>
    </row>
    <row r="114" spans="2:65" s="9" customFormat="1" ht="19.95" customHeight="1">
      <c r="B114" s="138"/>
      <c r="C114" s="139"/>
      <c r="D114" s="148" t="s">
        <v>125</v>
      </c>
      <c r="E114" s="148"/>
      <c r="F114" s="148"/>
      <c r="G114" s="148"/>
      <c r="H114" s="148"/>
      <c r="I114" s="148"/>
      <c r="J114" s="148"/>
      <c r="K114" s="148"/>
      <c r="L114" s="148"/>
      <c r="M114" s="148"/>
      <c r="N114" s="210">
        <f>BK114</f>
        <v>4119.87</v>
      </c>
      <c r="O114" s="211"/>
      <c r="P114" s="211"/>
      <c r="Q114" s="211"/>
      <c r="R114" s="141"/>
      <c r="T114" s="142"/>
      <c r="U114" s="139"/>
      <c r="V114" s="139"/>
      <c r="W114" s="143">
        <f>SUM(W115:W116)</f>
        <v>14.6374</v>
      </c>
      <c r="X114" s="139"/>
      <c r="Y114" s="143">
        <f>SUM(Y115:Y116)</f>
        <v>26.558623999999998</v>
      </c>
      <c r="Z114" s="139"/>
      <c r="AA114" s="144">
        <f>SUM(AA115:AA116)</f>
        <v>0</v>
      </c>
      <c r="AR114" s="145" t="s">
        <v>82</v>
      </c>
      <c r="AT114" s="146" t="s">
        <v>73</v>
      </c>
      <c r="AU114" s="146" t="s">
        <v>82</v>
      </c>
      <c r="AY114" s="145" t="s">
        <v>142</v>
      </c>
      <c r="BK114" s="147">
        <f>SUM(BK115:BK116)</f>
        <v>4119.87</v>
      </c>
    </row>
    <row r="115" spans="2:65" s="1" customFormat="1" ht="38.25" customHeight="1">
      <c r="B115" s="31"/>
      <c r="C115" s="149" t="s">
        <v>143</v>
      </c>
      <c r="D115" s="149" t="s">
        <v>144</v>
      </c>
      <c r="E115" s="150" t="s">
        <v>145</v>
      </c>
      <c r="F115" s="203" t="s">
        <v>146</v>
      </c>
      <c r="G115" s="203"/>
      <c r="H115" s="203"/>
      <c r="I115" s="203"/>
      <c r="J115" s="151" t="s">
        <v>147</v>
      </c>
      <c r="K115" s="152">
        <v>7</v>
      </c>
      <c r="L115" s="205">
        <v>150.30000000000001</v>
      </c>
      <c r="M115" s="205"/>
      <c r="N115" s="205">
        <f>ROUND(L115*K115,2)</f>
        <v>1052.0999999999999</v>
      </c>
      <c r="O115" s="205"/>
      <c r="P115" s="205"/>
      <c r="Q115" s="205"/>
      <c r="R115" s="33"/>
      <c r="T115" s="153" t="s">
        <v>19</v>
      </c>
      <c r="U115" s="40" t="s">
        <v>41</v>
      </c>
      <c r="V115" s="154">
        <v>9.9000000000000005E-2</v>
      </c>
      <c r="W115" s="154">
        <f>V115*K115</f>
        <v>0.69300000000000006</v>
      </c>
      <c r="X115" s="154">
        <v>0.15620000000000001</v>
      </c>
      <c r="Y115" s="154">
        <f>X115*K115</f>
        <v>1.0933999999999999</v>
      </c>
      <c r="Z115" s="154">
        <v>0</v>
      </c>
      <c r="AA115" s="155">
        <f>Z115*K115</f>
        <v>0</v>
      </c>
      <c r="AR115" s="18" t="s">
        <v>148</v>
      </c>
      <c r="AT115" s="18" t="s">
        <v>144</v>
      </c>
      <c r="AU115" s="18" t="s">
        <v>143</v>
      </c>
      <c r="AY115" s="18" t="s">
        <v>142</v>
      </c>
      <c r="BE115" s="156">
        <f>IF(U115="základná",N115,0)</f>
        <v>0</v>
      </c>
      <c r="BF115" s="156">
        <f>IF(U115="znížená",N115,0)</f>
        <v>1052.0999999999999</v>
      </c>
      <c r="BG115" s="156">
        <f>IF(U115="zákl. prenesená",N115,0)</f>
        <v>0</v>
      </c>
      <c r="BH115" s="156">
        <f>IF(U115="zníž. prenesená",N115,0)</f>
        <v>0</v>
      </c>
      <c r="BI115" s="156">
        <f>IF(U115="nulová",N115,0)</f>
        <v>0</v>
      </c>
      <c r="BJ115" s="18" t="s">
        <v>143</v>
      </c>
      <c r="BK115" s="156">
        <f>ROUND(L115*K115,2)</f>
        <v>1052.0999999999999</v>
      </c>
      <c r="BL115" s="18" t="s">
        <v>148</v>
      </c>
      <c r="BM115" s="18" t="s">
        <v>149</v>
      </c>
    </row>
    <row r="116" spans="2:65" s="1" customFormat="1" ht="38.25" customHeight="1">
      <c r="B116" s="31"/>
      <c r="C116" s="149" t="s">
        <v>82</v>
      </c>
      <c r="D116" s="149" t="s">
        <v>144</v>
      </c>
      <c r="E116" s="150" t="s">
        <v>150</v>
      </c>
      <c r="F116" s="203" t="s">
        <v>151</v>
      </c>
      <c r="G116" s="203"/>
      <c r="H116" s="203"/>
      <c r="I116" s="203"/>
      <c r="J116" s="151" t="s">
        <v>152</v>
      </c>
      <c r="K116" s="152">
        <v>196.4</v>
      </c>
      <c r="L116" s="205">
        <v>15.62</v>
      </c>
      <c r="M116" s="205"/>
      <c r="N116" s="205">
        <f>ROUND(L116*K116,2)</f>
        <v>3067.77</v>
      </c>
      <c r="O116" s="205"/>
      <c r="P116" s="205"/>
      <c r="Q116" s="205"/>
      <c r="R116" s="33"/>
      <c r="T116" s="153" t="s">
        <v>19</v>
      </c>
      <c r="U116" s="40" t="s">
        <v>41</v>
      </c>
      <c r="V116" s="154">
        <v>7.0999999999999994E-2</v>
      </c>
      <c r="W116" s="154">
        <f>V116*K116</f>
        <v>13.9444</v>
      </c>
      <c r="X116" s="154">
        <v>0.12966</v>
      </c>
      <c r="Y116" s="154">
        <f>X116*K116</f>
        <v>25.465223999999999</v>
      </c>
      <c r="Z116" s="154">
        <v>0</v>
      </c>
      <c r="AA116" s="155">
        <f>Z116*K116</f>
        <v>0</v>
      </c>
      <c r="AR116" s="18" t="s">
        <v>148</v>
      </c>
      <c r="AT116" s="18" t="s">
        <v>144</v>
      </c>
      <c r="AU116" s="18" t="s">
        <v>143</v>
      </c>
      <c r="AY116" s="18" t="s">
        <v>142</v>
      </c>
      <c r="BE116" s="156">
        <f>IF(U116="základná",N116,0)</f>
        <v>0</v>
      </c>
      <c r="BF116" s="156">
        <f>IF(U116="znížená",N116,0)</f>
        <v>3067.77</v>
      </c>
      <c r="BG116" s="156">
        <f>IF(U116="zákl. prenesená",N116,0)</f>
        <v>0</v>
      </c>
      <c r="BH116" s="156">
        <f>IF(U116="zníž. prenesená",N116,0)</f>
        <v>0</v>
      </c>
      <c r="BI116" s="156">
        <f>IF(U116="nulová",N116,0)</f>
        <v>0</v>
      </c>
      <c r="BJ116" s="18" t="s">
        <v>143</v>
      </c>
      <c r="BK116" s="156">
        <f>ROUND(L116*K116,2)</f>
        <v>3067.77</v>
      </c>
      <c r="BL116" s="18" t="s">
        <v>148</v>
      </c>
      <c r="BM116" s="18" t="s">
        <v>153</v>
      </c>
    </row>
    <row r="117" spans="2:65" s="9" customFormat="1" ht="29.85" customHeight="1">
      <c r="B117" s="138"/>
      <c r="C117" s="139"/>
      <c r="D117" s="148" t="s">
        <v>126</v>
      </c>
      <c r="E117" s="148"/>
      <c r="F117" s="148"/>
      <c r="G117" s="148"/>
      <c r="H117" s="148"/>
      <c r="I117" s="148"/>
      <c r="J117" s="148"/>
      <c r="K117" s="148"/>
      <c r="L117" s="148"/>
      <c r="M117" s="148"/>
      <c r="N117" s="212">
        <f>BK117</f>
        <v>22.05</v>
      </c>
      <c r="O117" s="213"/>
      <c r="P117" s="213"/>
      <c r="Q117" s="213"/>
      <c r="R117" s="141"/>
      <c r="T117" s="142"/>
      <c r="U117" s="139"/>
      <c r="V117" s="139"/>
      <c r="W117" s="143">
        <f>W118</f>
        <v>1.0149999999999999</v>
      </c>
      <c r="X117" s="139"/>
      <c r="Y117" s="143">
        <f>Y118</f>
        <v>0</v>
      </c>
      <c r="Z117" s="139"/>
      <c r="AA117" s="144">
        <f>AA118</f>
        <v>0</v>
      </c>
      <c r="AR117" s="145" t="s">
        <v>82</v>
      </c>
      <c r="AT117" s="146" t="s">
        <v>73</v>
      </c>
      <c r="AU117" s="146" t="s">
        <v>82</v>
      </c>
      <c r="AY117" s="145" t="s">
        <v>142</v>
      </c>
      <c r="BK117" s="147">
        <f>BK118</f>
        <v>22.05</v>
      </c>
    </row>
    <row r="118" spans="2:65" s="1" customFormat="1" ht="25.5" customHeight="1">
      <c r="B118" s="31"/>
      <c r="C118" s="149" t="s">
        <v>154</v>
      </c>
      <c r="D118" s="149" t="s">
        <v>144</v>
      </c>
      <c r="E118" s="150" t="s">
        <v>155</v>
      </c>
      <c r="F118" s="203" t="s">
        <v>156</v>
      </c>
      <c r="G118" s="203"/>
      <c r="H118" s="203"/>
      <c r="I118" s="203"/>
      <c r="J118" s="151" t="s">
        <v>157</v>
      </c>
      <c r="K118" s="152">
        <v>7</v>
      </c>
      <c r="L118" s="205">
        <v>3.15</v>
      </c>
      <c r="M118" s="205"/>
      <c r="N118" s="205">
        <f>ROUND(L118*K118,2)</f>
        <v>22.05</v>
      </c>
      <c r="O118" s="205"/>
      <c r="P118" s="205"/>
      <c r="Q118" s="205"/>
      <c r="R118" s="33"/>
      <c r="T118" s="153" t="s">
        <v>19</v>
      </c>
      <c r="U118" s="157" t="s">
        <v>41</v>
      </c>
      <c r="V118" s="158">
        <v>0.14499999999999999</v>
      </c>
      <c r="W118" s="158">
        <f>V118*K118</f>
        <v>1.0149999999999999</v>
      </c>
      <c r="X118" s="158">
        <v>0</v>
      </c>
      <c r="Y118" s="158">
        <f>X118*K118</f>
        <v>0</v>
      </c>
      <c r="Z118" s="158">
        <v>0</v>
      </c>
      <c r="AA118" s="159">
        <f>Z118*K118</f>
        <v>0</v>
      </c>
      <c r="AR118" s="18" t="s">
        <v>148</v>
      </c>
      <c r="AT118" s="18" t="s">
        <v>144</v>
      </c>
      <c r="AU118" s="18" t="s">
        <v>143</v>
      </c>
      <c r="AY118" s="18" t="s">
        <v>142</v>
      </c>
      <c r="BE118" s="156">
        <f>IF(U118="základná",N118,0)</f>
        <v>0</v>
      </c>
      <c r="BF118" s="156">
        <f>IF(U118="znížená",N118,0)</f>
        <v>22.05</v>
      </c>
      <c r="BG118" s="156">
        <f>IF(U118="zákl. prenesená",N118,0)</f>
        <v>0</v>
      </c>
      <c r="BH118" s="156">
        <f>IF(U118="zníž. prenesená",N118,0)</f>
        <v>0</v>
      </c>
      <c r="BI118" s="156">
        <f>IF(U118="nulová",N118,0)</f>
        <v>0</v>
      </c>
      <c r="BJ118" s="18" t="s">
        <v>143</v>
      </c>
      <c r="BK118" s="156">
        <f>ROUND(L118*K118,2)</f>
        <v>22.05</v>
      </c>
      <c r="BL118" s="18" t="s">
        <v>148</v>
      </c>
      <c r="BM118" s="18" t="s">
        <v>158</v>
      </c>
    </row>
    <row r="119" spans="2:65" s="1" customFormat="1" ht="6.9" customHeight="1">
      <c r="B119" s="55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7"/>
    </row>
  </sheetData>
  <sheetProtection algorithmName="SHA-512" hashValue="AnnmbmbcW08EAX4PvnjkJooU0Q/Oqca9jvGdZ9DZP3XGfzHKsRqWlAx3VgkLkicdYwm85i3pV94wRDABg6PYgg==" saltValue="cHRbHXZhpxflQbRZ7NSXvR4D+eZgs/VrPRXDNmIbufdy9vp3jpkCYX1HbuEYgvIijyJ0ksDfQEXBClTVUCBJ0Q==" spinCount="10" sheet="1" objects="1" scenarios="1" formatColumns="0" formatRows="0"/>
  <mergeCells count="66">
    <mergeCell ref="M108:Q108"/>
    <mergeCell ref="M109:Q109"/>
    <mergeCell ref="L111:M111"/>
    <mergeCell ref="N111:Q111"/>
    <mergeCell ref="L95:Q95"/>
    <mergeCell ref="C101:Q101"/>
    <mergeCell ref="F104:P104"/>
    <mergeCell ref="F103:P103"/>
    <mergeCell ref="M106:P106"/>
    <mergeCell ref="N88:Q88"/>
    <mergeCell ref="N89:Q89"/>
    <mergeCell ref="N90:Q90"/>
    <mergeCell ref="N91:Q91"/>
    <mergeCell ref="N93:Q93"/>
    <mergeCell ref="M81:P81"/>
    <mergeCell ref="M83:Q83"/>
    <mergeCell ref="M84:Q84"/>
    <mergeCell ref="C86:G86"/>
    <mergeCell ref="N86:Q86"/>
    <mergeCell ref="H36:J36"/>
    <mergeCell ref="M36:P36"/>
    <mergeCell ref="L38:P38"/>
    <mergeCell ref="C76:Q76"/>
    <mergeCell ref="F79:P79"/>
    <mergeCell ref="F78:P78"/>
    <mergeCell ref="H33:J33"/>
    <mergeCell ref="M33:P33"/>
    <mergeCell ref="H34:J34"/>
    <mergeCell ref="M34:P34"/>
    <mergeCell ref="H35:J35"/>
    <mergeCell ref="M35:P35"/>
    <mergeCell ref="S2:AC2"/>
    <mergeCell ref="M27:P27"/>
    <mergeCell ref="M30:P30"/>
    <mergeCell ref="M28:P28"/>
    <mergeCell ref="H32:J32"/>
    <mergeCell ref="M32:P32"/>
    <mergeCell ref="O18:P18"/>
    <mergeCell ref="O20:P20"/>
    <mergeCell ref="O21:P21"/>
    <mergeCell ref="E24:L24"/>
    <mergeCell ref="H1:K1"/>
    <mergeCell ref="O11:P11"/>
    <mergeCell ref="O12:P12"/>
    <mergeCell ref="O14:P14"/>
    <mergeCell ref="O15:P15"/>
    <mergeCell ref="O17:P17"/>
    <mergeCell ref="C2:Q2"/>
    <mergeCell ref="C4:Q4"/>
    <mergeCell ref="F6:P6"/>
    <mergeCell ref="F7:P7"/>
    <mergeCell ref="O9:P9"/>
    <mergeCell ref="F118:I118"/>
    <mergeCell ref="F111:I111"/>
    <mergeCell ref="F115:I115"/>
    <mergeCell ref="L115:M115"/>
    <mergeCell ref="N115:Q115"/>
    <mergeCell ref="F116:I116"/>
    <mergeCell ref="L116:M116"/>
    <mergeCell ref="N116:Q116"/>
    <mergeCell ref="L118:M118"/>
    <mergeCell ref="N118:Q118"/>
    <mergeCell ref="N112:Q112"/>
    <mergeCell ref="N113:Q113"/>
    <mergeCell ref="N114:Q114"/>
    <mergeCell ref="N117:Q117"/>
  </mergeCells>
  <hyperlinks>
    <hyperlink ref="F1:G1" location="C2" display="1) Krycí list rozpočtu" xr:uid="{00000000-0004-0000-0100-000000000000}"/>
    <hyperlink ref="H1:K1" location="C86" display="2) Rekapitulácia rozpočtu" xr:uid="{00000000-0004-0000-0100-000001000000}"/>
    <hyperlink ref="L1" location="C111" display="3) Rozpočet" xr:uid="{00000000-0004-0000-0100-000002000000}"/>
    <hyperlink ref="S1:T1" location="'Rekapitulácia stavby'!C2" display="Rekapitulácia stavby" xr:uid="{00000000-0004-0000-01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16"/>
  <sheetViews>
    <sheetView showGridLines="0" workbookViewId="0">
      <pane ySplit="1" topLeftCell="A2" activePane="bottomLeft" state="frozen"/>
      <selection pane="bottomLeft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07"/>
      <c r="B1" s="11"/>
      <c r="C1" s="11"/>
      <c r="D1" s="12" t="s">
        <v>1</v>
      </c>
      <c r="E1" s="11"/>
      <c r="F1" s="13" t="s">
        <v>109</v>
      </c>
      <c r="G1" s="13"/>
      <c r="H1" s="218" t="s">
        <v>110</v>
      </c>
      <c r="I1" s="218"/>
      <c r="J1" s="218"/>
      <c r="K1" s="218"/>
      <c r="L1" s="13" t="s">
        <v>111</v>
      </c>
      <c r="M1" s="11"/>
      <c r="N1" s="11"/>
      <c r="O1" s="12" t="s">
        <v>112</v>
      </c>
      <c r="P1" s="11"/>
      <c r="Q1" s="11"/>
      <c r="R1" s="11"/>
      <c r="S1" s="13" t="s">
        <v>113</v>
      </c>
      <c r="T1" s="13"/>
      <c r="U1" s="107"/>
      <c r="V1" s="107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" customHeight="1">
      <c r="C2" s="166" t="s">
        <v>7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S2" s="173" t="s">
        <v>8</v>
      </c>
      <c r="T2" s="174"/>
      <c r="U2" s="174"/>
      <c r="V2" s="174"/>
      <c r="W2" s="174"/>
      <c r="X2" s="174"/>
      <c r="Y2" s="174"/>
      <c r="Z2" s="174"/>
      <c r="AA2" s="174"/>
      <c r="AB2" s="174"/>
      <c r="AC2" s="174"/>
      <c r="AT2" s="18" t="s">
        <v>86</v>
      </c>
    </row>
    <row r="3" spans="1:6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74</v>
      </c>
    </row>
    <row r="4" spans="1:66" ht="36.9" customHeight="1">
      <c r="B4" s="22"/>
      <c r="C4" s="168" t="s">
        <v>114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23"/>
      <c r="T4" s="17" t="s">
        <v>12</v>
      </c>
      <c r="AT4" s="18" t="s">
        <v>6</v>
      </c>
    </row>
    <row r="5" spans="1:66" ht="6.9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16</v>
      </c>
      <c r="E6" s="24"/>
      <c r="F6" s="214" t="str">
        <f>'Rekapitulácia stavby'!K6</f>
        <v>Živičná úprava obecný úrad Petrovce</v>
      </c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4"/>
      <c r="R6" s="23"/>
    </row>
    <row r="7" spans="1:66" s="1" customFormat="1" ht="32.85" customHeight="1">
      <c r="B7" s="31"/>
      <c r="C7" s="32"/>
      <c r="D7" s="27" t="s">
        <v>115</v>
      </c>
      <c r="E7" s="32"/>
      <c r="F7" s="172" t="s">
        <v>159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32"/>
      <c r="R7" s="33"/>
    </row>
    <row r="8" spans="1:66" s="1" customFormat="1" ht="14.4" customHeight="1">
      <c r="B8" s="31"/>
      <c r="C8" s="32"/>
      <c r="D8" s="28" t="s">
        <v>18</v>
      </c>
      <c r="E8" s="32"/>
      <c r="F8" s="26" t="s">
        <v>19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19</v>
      </c>
      <c r="P8" s="32"/>
      <c r="Q8" s="32"/>
      <c r="R8" s="33"/>
    </row>
    <row r="9" spans="1:66" s="1" customFormat="1" ht="14.4" customHeight="1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17" t="str">
        <f>'Rekapitulácia stavby'!AN8</f>
        <v>21. 9. 2020</v>
      </c>
      <c r="P9" s="217"/>
      <c r="Q9" s="32"/>
      <c r="R9" s="33"/>
    </row>
    <row r="10" spans="1:66" s="1" customFormat="1" ht="10.8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" customHeight="1">
      <c r="B11" s="31"/>
      <c r="C11" s="32"/>
      <c r="D11" s="28" t="s">
        <v>25</v>
      </c>
      <c r="E11" s="32"/>
      <c r="F11" s="32"/>
      <c r="G11" s="32"/>
      <c r="H11" s="32"/>
      <c r="I11" s="32"/>
      <c r="J11" s="32"/>
      <c r="K11" s="32"/>
      <c r="L11" s="32"/>
      <c r="M11" s="28" t="s">
        <v>26</v>
      </c>
      <c r="N11" s="32"/>
      <c r="O11" s="170" t="s">
        <v>19</v>
      </c>
      <c r="P11" s="170"/>
      <c r="Q11" s="32"/>
      <c r="R11" s="33"/>
    </row>
    <row r="12" spans="1:66" s="1" customFormat="1" ht="18" customHeight="1">
      <c r="B12" s="31"/>
      <c r="C12" s="32"/>
      <c r="D12" s="32"/>
      <c r="E12" s="26" t="s">
        <v>27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170" t="s">
        <v>19</v>
      </c>
      <c r="P12" s="170"/>
      <c r="Q12" s="32"/>
      <c r="R12" s="33"/>
    </row>
    <row r="13" spans="1:66" s="1" customFormat="1" ht="6.9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" customHeight="1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26</v>
      </c>
      <c r="N14" s="32"/>
      <c r="O14" s="170" t="str">
        <f>IF('Rekapitulácia stavby'!AN13="","",'Rekapitulácia stavby'!AN13)</f>
        <v/>
      </c>
      <c r="P14" s="170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170" t="str">
        <f>IF('Rekapitulácia stavby'!AN14="","",'Rekapitulácia stavby'!AN14)</f>
        <v/>
      </c>
      <c r="P15" s="170"/>
      <c r="Q15" s="32"/>
      <c r="R15" s="33"/>
    </row>
    <row r="16" spans="1:66" s="1" customFormat="1" ht="6.9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" customHeight="1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26</v>
      </c>
      <c r="N17" s="32"/>
      <c r="O17" s="170" t="str">
        <f>IF('Rekapitulácia stavby'!AN16="","",'Rekapitulácia stavby'!AN16)</f>
        <v/>
      </c>
      <c r="P17" s="170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IF('Rekapitulácia stavby'!E17="","",'Rekapitulácia stavby'!E17)</f>
        <v>Ing. Viera Bumberová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170" t="str">
        <f>IF('Rekapitulácia stavby'!AN17="","",'Rekapitulácia stavby'!AN17)</f>
        <v/>
      </c>
      <c r="P18" s="170"/>
      <c r="Q18" s="32"/>
      <c r="R18" s="33"/>
    </row>
    <row r="19" spans="2:18" s="1" customFormat="1" ht="6.9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" customHeight="1">
      <c r="B20" s="31"/>
      <c r="C20" s="32"/>
      <c r="D20" s="28" t="s">
        <v>33</v>
      </c>
      <c r="E20" s="32"/>
      <c r="F20" s="32"/>
      <c r="G20" s="32"/>
      <c r="H20" s="32"/>
      <c r="I20" s="32"/>
      <c r="J20" s="32"/>
      <c r="K20" s="32"/>
      <c r="L20" s="32"/>
      <c r="M20" s="28" t="s">
        <v>26</v>
      </c>
      <c r="N20" s="32"/>
      <c r="O20" s="170" t="str">
        <f>IF('Rekapitulácia stavby'!AN19="","",'Rekapitulácia stavby'!AN19)</f>
        <v/>
      </c>
      <c r="P20" s="170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IF('Rekapitulácia stavby'!E20="","",'Rekapitulácia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170" t="str">
        <f>IF('Rekapitulácia stavby'!AN20="","",'Rekapitulácia stavby'!AN20)</f>
        <v/>
      </c>
      <c r="P21" s="170"/>
      <c r="Q21" s="32"/>
      <c r="R21" s="33"/>
    </row>
    <row r="22" spans="2:18" s="1" customFormat="1" ht="6.9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" customHeight="1">
      <c r="B23" s="31"/>
      <c r="C23" s="32"/>
      <c r="D23" s="28" t="s">
        <v>34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78" t="s">
        <v>19</v>
      </c>
      <c r="F24" s="178"/>
      <c r="G24" s="178"/>
      <c r="H24" s="178"/>
      <c r="I24" s="178"/>
      <c r="J24" s="178"/>
      <c r="K24" s="178"/>
      <c r="L24" s="178"/>
      <c r="M24" s="32"/>
      <c r="N24" s="32"/>
      <c r="O24" s="32"/>
      <c r="P24" s="32"/>
      <c r="Q24" s="32"/>
      <c r="R24" s="33"/>
    </row>
    <row r="25" spans="2:18" s="1" customFormat="1" ht="6.9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" customHeight="1">
      <c r="B27" s="31"/>
      <c r="C27" s="32"/>
      <c r="D27" s="108" t="s">
        <v>117</v>
      </c>
      <c r="E27" s="32"/>
      <c r="F27" s="32"/>
      <c r="G27" s="32"/>
      <c r="H27" s="32"/>
      <c r="I27" s="32"/>
      <c r="J27" s="32"/>
      <c r="K27" s="32"/>
      <c r="L27" s="32"/>
      <c r="M27" s="179">
        <f>N88</f>
        <v>2328.25</v>
      </c>
      <c r="N27" s="179"/>
      <c r="O27" s="179"/>
      <c r="P27" s="179"/>
      <c r="Q27" s="32"/>
      <c r="R27" s="33"/>
    </row>
    <row r="28" spans="2:18" s="1" customFormat="1" ht="14.4" customHeight="1">
      <c r="B28" s="31"/>
      <c r="C28" s="32"/>
      <c r="D28" s="30" t="s">
        <v>118</v>
      </c>
      <c r="E28" s="32"/>
      <c r="F28" s="32"/>
      <c r="G28" s="32"/>
      <c r="H28" s="32"/>
      <c r="I28" s="32"/>
      <c r="J28" s="32"/>
      <c r="K28" s="32"/>
      <c r="L28" s="32"/>
      <c r="M28" s="179">
        <f>N92</f>
        <v>0</v>
      </c>
      <c r="N28" s="179"/>
      <c r="O28" s="179"/>
      <c r="P28" s="179"/>
      <c r="Q28" s="32"/>
      <c r="R28" s="33"/>
    </row>
    <row r="29" spans="2:18" s="1" customFormat="1" ht="6.9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9" t="s">
        <v>37</v>
      </c>
      <c r="E30" s="32"/>
      <c r="F30" s="32"/>
      <c r="G30" s="32"/>
      <c r="H30" s="32"/>
      <c r="I30" s="32"/>
      <c r="J30" s="32"/>
      <c r="K30" s="32"/>
      <c r="L30" s="32"/>
      <c r="M30" s="219">
        <f>ROUND(M27+M28,2)</f>
        <v>2328.25</v>
      </c>
      <c r="N30" s="216"/>
      <c r="O30" s="216"/>
      <c r="P30" s="216"/>
      <c r="Q30" s="32"/>
      <c r="R30" s="33"/>
    </row>
    <row r="31" spans="2:18" s="1" customFormat="1" ht="6.9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" customHeight="1">
      <c r="B32" s="31"/>
      <c r="C32" s="32"/>
      <c r="D32" s="38" t="s">
        <v>38</v>
      </c>
      <c r="E32" s="38" t="s">
        <v>39</v>
      </c>
      <c r="F32" s="39">
        <v>0.2</v>
      </c>
      <c r="G32" s="110" t="s">
        <v>40</v>
      </c>
      <c r="H32" s="220">
        <f>ROUND((SUM(BE92:BE93)+SUM(BE111:BE115)), 2)</f>
        <v>0</v>
      </c>
      <c r="I32" s="216"/>
      <c r="J32" s="216"/>
      <c r="K32" s="32"/>
      <c r="L32" s="32"/>
      <c r="M32" s="220">
        <f>ROUND(ROUND((SUM(BE92:BE93)+SUM(BE111:BE115)), 2)*F32, 2)</f>
        <v>0</v>
      </c>
      <c r="N32" s="216"/>
      <c r="O32" s="216"/>
      <c r="P32" s="216"/>
      <c r="Q32" s="32"/>
      <c r="R32" s="33"/>
    </row>
    <row r="33" spans="2:18" s="1" customFormat="1" ht="14.4" customHeight="1">
      <c r="B33" s="31"/>
      <c r="C33" s="32"/>
      <c r="D33" s="32"/>
      <c r="E33" s="38" t="s">
        <v>41</v>
      </c>
      <c r="F33" s="39">
        <v>0.2</v>
      </c>
      <c r="G33" s="110" t="s">
        <v>40</v>
      </c>
      <c r="H33" s="220">
        <f>ROUND((SUM(BF92:BF93)+SUM(BF111:BF115)), 2)</f>
        <v>2328.25</v>
      </c>
      <c r="I33" s="216"/>
      <c r="J33" s="216"/>
      <c r="K33" s="32"/>
      <c r="L33" s="32"/>
      <c r="M33" s="220">
        <f>ROUND(ROUND((SUM(BF92:BF93)+SUM(BF111:BF115)), 2)*F33, 2)</f>
        <v>465.65</v>
      </c>
      <c r="N33" s="216"/>
      <c r="O33" s="216"/>
      <c r="P33" s="216"/>
      <c r="Q33" s="32"/>
      <c r="R33" s="33"/>
    </row>
    <row r="34" spans="2:18" s="1" customFormat="1" ht="14.4" hidden="1" customHeight="1">
      <c r="B34" s="31"/>
      <c r="C34" s="32"/>
      <c r="D34" s="32"/>
      <c r="E34" s="38" t="s">
        <v>42</v>
      </c>
      <c r="F34" s="39">
        <v>0.2</v>
      </c>
      <c r="G34" s="110" t="s">
        <v>40</v>
      </c>
      <c r="H34" s="220">
        <f>ROUND((SUM(BG92:BG93)+SUM(BG111:BG115)), 2)</f>
        <v>0</v>
      </c>
      <c r="I34" s="216"/>
      <c r="J34" s="216"/>
      <c r="K34" s="32"/>
      <c r="L34" s="32"/>
      <c r="M34" s="220">
        <v>0</v>
      </c>
      <c r="N34" s="216"/>
      <c r="O34" s="216"/>
      <c r="P34" s="216"/>
      <c r="Q34" s="32"/>
      <c r="R34" s="33"/>
    </row>
    <row r="35" spans="2:18" s="1" customFormat="1" ht="14.4" hidden="1" customHeight="1">
      <c r="B35" s="31"/>
      <c r="C35" s="32"/>
      <c r="D35" s="32"/>
      <c r="E35" s="38" t="s">
        <v>43</v>
      </c>
      <c r="F35" s="39">
        <v>0.2</v>
      </c>
      <c r="G35" s="110" t="s">
        <v>40</v>
      </c>
      <c r="H35" s="220">
        <f>ROUND((SUM(BH92:BH93)+SUM(BH111:BH115)), 2)</f>
        <v>0</v>
      </c>
      <c r="I35" s="216"/>
      <c r="J35" s="216"/>
      <c r="K35" s="32"/>
      <c r="L35" s="32"/>
      <c r="M35" s="220">
        <v>0</v>
      </c>
      <c r="N35" s="216"/>
      <c r="O35" s="216"/>
      <c r="P35" s="216"/>
      <c r="Q35" s="32"/>
      <c r="R35" s="33"/>
    </row>
    <row r="36" spans="2:18" s="1" customFormat="1" ht="14.4" hidden="1" customHeight="1">
      <c r="B36" s="31"/>
      <c r="C36" s="32"/>
      <c r="D36" s="32"/>
      <c r="E36" s="38" t="s">
        <v>44</v>
      </c>
      <c r="F36" s="39">
        <v>0</v>
      </c>
      <c r="G36" s="110" t="s">
        <v>40</v>
      </c>
      <c r="H36" s="220">
        <f>ROUND((SUM(BI92:BI93)+SUM(BI111:BI115)), 2)</f>
        <v>0</v>
      </c>
      <c r="I36" s="216"/>
      <c r="J36" s="216"/>
      <c r="K36" s="32"/>
      <c r="L36" s="32"/>
      <c r="M36" s="220">
        <v>0</v>
      </c>
      <c r="N36" s="216"/>
      <c r="O36" s="216"/>
      <c r="P36" s="216"/>
      <c r="Q36" s="32"/>
      <c r="R36" s="33"/>
    </row>
    <row r="37" spans="2:18" s="1" customFormat="1" ht="6.9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6"/>
      <c r="D38" s="111" t="s">
        <v>45</v>
      </c>
      <c r="E38" s="75"/>
      <c r="F38" s="75"/>
      <c r="G38" s="112" t="s">
        <v>46</v>
      </c>
      <c r="H38" s="113" t="s">
        <v>47</v>
      </c>
      <c r="I38" s="75"/>
      <c r="J38" s="75"/>
      <c r="K38" s="75"/>
      <c r="L38" s="221">
        <f>SUM(M30:M36)</f>
        <v>2793.9</v>
      </c>
      <c r="M38" s="221"/>
      <c r="N38" s="221"/>
      <c r="O38" s="221"/>
      <c r="P38" s="222"/>
      <c r="Q38" s="106"/>
      <c r="R38" s="33"/>
    </row>
    <row r="39" spans="2:18" s="1" customFormat="1" ht="14.4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ht="12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 ht="12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 ht="12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 ht="12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 ht="12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 ht="12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 ht="12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 ht="12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 ht="12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>
      <c r="B50" s="31"/>
      <c r="C50" s="32"/>
      <c r="D50" s="46" t="s">
        <v>48</v>
      </c>
      <c r="E50" s="47"/>
      <c r="F50" s="47"/>
      <c r="G50" s="47"/>
      <c r="H50" s="48"/>
      <c r="I50" s="32"/>
      <c r="J50" s="46" t="s">
        <v>49</v>
      </c>
      <c r="K50" s="47"/>
      <c r="L50" s="47"/>
      <c r="M50" s="47"/>
      <c r="N50" s="47"/>
      <c r="O50" s="47"/>
      <c r="P50" s="48"/>
      <c r="Q50" s="32"/>
      <c r="R50" s="33"/>
    </row>
    <row r="51" spans="2:18" ht="12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 ht="12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 ht="12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 ht="12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 ht="12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 ht="12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 ht="12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 ht="12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>
      <c r="B59" s="31"/>
      <c r="C59" s="32"/>
      <c r="D59" s="51" t="s">
        <v>50</v>
      </c>
      <c r="E59" s="52"/>
      <c r="F59" s="52"/>
      <c r="G59" s="53" t="s">
        <v>51</v>
      </c>
      <c r="H59" s="54"/>
      <c r="I59" s="32"/>
      <c r="J59" s="51" t="s">
        <v>50</v>
      </c>
      <c r="K59" s="52"/>
      <c r="L59" s="52"/>
      <c r="M59" s="52"/>
      <c r="N59" s="53" t="s">
        <v>51</v>
      </c>
      <c r="O59" s="52"/>
      <c r="P59" s="54"/>
      <c r="Q59" s="32"/>
      <c r="R59" s="33"/>
    </row>
    <row r="60" spans="2:18" ht="12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>
      <c r="B61" s="31"/>
      <c r="C61" s="32"/>
      <c r="D61" s="46" t="s">
        <v>52</v>
      </c>
      <c r="E61" s="47"/>
      <c r="F61" s="47"/>
      <c r="G61" s="47"/>
      <c r="H61" s="48"/>
      <c r="I61" s="32"/>
      <c r="J61" s="46" t="s">
        <v>53</v>
      </c>
      <c r="K61" s="47"/>
      <c r="L61" s="47"/>
      <c r="M61" s="47"/>
      <c r="N61" s="47"/>
      <c r="O61" s="47"/>
      <c r="P61" s="48"/>
      <c r="Q61" s="32"/>
      <c r="R61" s="33"/>
    </row>
    <row r="62" spans="2:18" ht="12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 ht="12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 ht="12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21" ht="12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21" ht="12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21" ht="12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21" ht="12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21" ht="12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21" s="1" customFormat="1">
      <c r="B70" s="31"/>
      <c r="C70" s="32"/>
      <c r="D70" s="51" t="s">
        <v>50</v>
      </c>
      <c r="E70" s="52"/>
      <c r="F70" s="52"/>
      <c r="G70" s="53" t="s">
        <v>51</v>
      </c>
      <c r="H70" s="54"/>
      <c r="I70" s="32"/>
      <c r="J70" s="51" t="s">
        <v>50</v>
      </c>
      <c r="K70" s="52"/>
      <c r="L70" s="52"/>
      <c r="M70" s="52"/>
      <c r="N70" s="53" t="s">
        <v>51</v>
      </c>
      <c r="O70" s="52"/>
      <c r="P70" s="54"/>
      <c r="Q70" s="32"/>
      <c r="R70" s="33"/>
    </row>
    <row r="71" spans="2:21" s="1" customFormat="1" ht="14.4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21" s="1" customFormat="1" ht="6.9" customHeight="1">
      <c r="B75" s="11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6"/>
    </row>
    <row r="76" spans="2:21" s="1" customFormat="1" ht="36.9" customHeight="1">
      <c r="B76" s="31"/>
      <c r="C76" s="168" t="s">
        <v>119</v>
      </c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33"/>
      <c r="T76" s="117"/>
      <c r="U76" s="117"/>
    </row>
    <row r="77" spans="2:21" s="1" customFormat="1" ht="6.9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  <c r="T77" s="117"/>
      <c r="U77" s="117"/>
    </row>
    <row r="78" spans="2:21" s="1" customFormat="1" ht="30" customHeight="1">
      <c r="B78" s="31"/>
      <c r="C78" s="28" t="s">
        <v>16</v>
      </c>
      <c r="D78" s="32"/>
      <c r="E78" s="32"/>
      <c r="F78" s="214" t="str">
        <f>F6</f>
        <v>Živičná úprava obecný úrad Petrovce</v>
      </c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32"/>
      <c r="R78" s="33"/>
      <c r="T78" s="117"/>
      <c r="U78" s="117"/>
    </row>
    <row r="79" spans="2:21" s="1" customFormat="1" ht="36.9" customHeight="1">
      <c r="B79" s="31"/>
      <c r="C79" s="65" t="s">
        <v>115</v>
      </c>
      <c r="D79" s="32"/>
      <c r="E79" s="32"/>
      <c r="F79" s="198" t="str">
        <f>F7</f>
        <v xml:space="preserve">1528b - Kostol </v>
      </c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32"/>
      <c r="R79" s="33"/>
      <c r="T79" s="117"/>
      <c r="U79" s="117"/>
    </row>
    <row r="80" spans="2:21" s="1" customFormat="1" ht="6.9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  <c r="T80" s="117"/>
      <c r="U80" s="117"/>
    </row>
    <row r="81" spans="2:47" s="1" customFormat="1" ht="18" customHeight="1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17" t="str">
        <f>IF(O9="","",O9)</f>
        <v>21. 9. 2020</v>
      </c>
      <c r="N81" s="217"/>
      <c r="O81" s="217"/>
      <c r="P81" s="217"/>
      <c r="Q81" s="32"/>
      <c r="R81" s="33"/>
      <c r="T81" s="117"/>
      <c r="U81" s="117"/>
    </row>
    <row r="82" spans="2:47" s="1" customFormat="1" ht="6.9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  <c r="T82" s="117"/>
      <c r="U82" s="117"/>
    </row>
    <row r="83" spans="2:47" s="1" customFormat="1" ht="13.2">
      <c r="B83" s="31"/>
      <c r="C83" s="28" t="s">
        <v>25</v>
      </c>
      <c r="D83" s="32"/>
      <c r="E83" s="32"/>
      <c r="F83" s="26" t="str">
        <f>E12</f>
        <v>Obec Petrovce</v>
      </c>
      <c r="G83" s="32"/>
      <c r="H83" s="32"/>
      <c r="I83" s="32"/>
      <c r="J83" s="32"/>
      <c r="K83" s="28" t="s">
        <v>30</v>
      </c>
      <c r="L83" s="32"/>
      <c r="M83" s="170" t="str">
        <f>E18</f>
        <v>Ing. Viera Bumberová</v>
      </c>
      <c r="N83" s="170"/>
      <c r="O83" s="170"/>
      <c r="P83" s="170"/>
      <c r="Q83" s="170"/>
      <c r="R83" s="33"/>
      <c r="T83" s="117"/>
      <c r="U83" s="117"/>
    </row>
    <row r="84" spans="2:47" s="1" customFormat="1" ht="14.4" customHeight="1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33</v>
      </c>
      <c r="L84" s="32"/>
      <c r="M84" s="170" t="str">
        <f>E21</f>
        <v xml:space="preserve"> </v>
      </c>
      <c r="N84" s="170"/>
      <c r="O84" s="170"/>
      <c r="P84" s="170"/>
      <c r="Q84" s="170"/>
      <c r="R84" s="33"/>
      <c r="T84" s="117"/>
      <c r="U84" s="117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  <c r="T85" s="117"/>
      <c r="U85" s="117"/>
    </row>
    <row r="86" spans="2:47" s="1" customFormat="1" ht="29.25" customHeight="1">
      <c r="B86" s="31"/>
      <c r="C86" s="223" t="s">
        <v>120</v>
      </c>
      <c r="D86" s="224"/>
      <c r="E86" s="224"/>
      <c r="F86" s="224"/>
      <c r="G86" s="224"/>
      <c r="H86" s="106"/>
      <c r="I86" s="106"/>
      <c r="J86" s="106"/>
      <c r="K86" s="106"/>
      <c r="L86" s="106"/>
      <c r="M86" s="106"/>
      <c r="N86" s="223" t="s">
        <v>121</v>
      </c>
      <c r="O86" s="224"/>
      <c r="P86" s="224"/>
      <c r="Q86" s="224"/>
      <c r="R86" s="33"/>
      <c r="T86" s="117"/>
      <c r="U86" s="117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  <c r="T87" s="117"/>
      <c r="U87" s="117"/>
    </row>
    <row r="88" spans="2:47" s="1" customFormat="1" ht="29.25" customHeight="1">
      <c r="B88" s="31"/>
      <c r="C88" s="118" t="s">
        <v>122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77">
        <f>N111</f>
        <v>2328.25</v>
      </c>
      <c r="O88" s="225"/>
      <c r="P88" s="225"/>
      <c r="Q88" s="225"/>
      <c r="R88" s="33"/>
      <c r="T88" s="117"/>
      <c r="U88" s="117"/>
      <c r="AU88" s="18" t="s">
        <v>123</v>
      </c>
    </row>
    <row r="89" spans="2:47" s="6" customFormat="1" ht="24.9" customHeight="1">
      <c r="B89" s="119"/>
      <c r="C89" s="120"/>
      <c r="D89" s="121" t="s">
        <v>124</v>
      </c>
      <c r="E89" s="120"/>
      <c r="F89" s="120"/>
      <c r="G89" s="120"/>
      <c r="H89" s="120"/>
      <c r="I89" s="120"/>
      <c r="J89" s="120"/>
      <c r="K89" s="120"/>
      <c r="L89" s="120"/>
      <c r="M89" s="120"/>
      <c r="N89" s="209">
        <f>N112</f>
        <v>2328.25</v>
      </c>
      <c r="O89" s="226"/>
      <c r="P89" s="226"/>
      <c r="Q89" s="226"/>
      <c r="R89" s="122"/>
      <c r="T89" s="123"/>
      <c r="U89" s="123"/>
    </row>
    <row r="90" spans="2:47" s="7" customFormat="1" ht="19.95" customHeight="1">
      <c r="B90" s="124"/>
      <c r="C90" s="125"/>
      <c r="D90" s="126" t="s">
        <v>125</v>
      </c>
      <c r="E90" s="125"/>
      <c r="F90" s="125"/>
      <c r="G90" s="125"/>
      <c r="H90" s="125"/>
      <c r="I90" s="125"/>
      <c r="J90" s="125"/>
      <c r="K90" s="125"/>
      <c r="L90" s="125"/>
      <c r="M90" s="125"/>
      <c r="N90" s="227">
        <f>N113</f>
        <v>2328.25</v>
      </c>
      <c r="O90" s="228"/>
      <c r="P90" s="228"/>
      <c r="Q90" s="228"/>
      <c r="R90" s="127"/>
      <c r="T90" s="128"/>
      <c r="U90" s="128"/>
    </row>
    <row r="91" spans="2:47" s="1" customFormat="1" ht="21.75" customHeight="1"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3"/>
      <c r="T91" s="117"/>
      <c r="U91" s="117"/>
    </row>
    <row r="92" spans="2:47" s="1" customFormat="1" ht="29.25" customHeight="1">
      <c r="B92" s="31"/>
      <c r="C92" s="118" t="s">
        <v>127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225">
        <v>0</v>
      </c>
      <c r="O92" s="229"/>
      <c r="P92" s="229"/>
      <c r="Q92" s="229"/>
      <c r="R92" s="33"/>
      <c r="T92" s="129"/>
      <c r="U92" s="130" t="s">
        <v>38</v>
      </c>
    </row>
    <row r="93" spans="2:47" s="1" customFormat="1" ht="18" customHeight="1"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3"/>
      <c r="T93" s="117"/>
      <c r="U93" s="117"/>
    </row>
    <row r="94" spans="2:47" s="1" customFormat="1" ht="29.25" customHeight="1">
      <c r="B94" s="31"/>
      <c r="C94" s="105" t="s">
        <v>108</v>
      </c>
      <c r="D94" s="106"/>
      <c r="E94" s="106"/>
      <c r="F94" s="106"/>
      <c r="G94" s="106"/>
      <c r="H94" s="106"/>
      <c r="I94" s="106"/>
      <c r="J94" s="106"/>
      <c r="K94" s="106"/>
      <c r="L94" s="200">
        <f>ROUND(SUM(N88+N92),2)</f>
        <v>2328.25</v>
      </c>
      <c r="M94" s="200"/>
      <c r="N94" s="200"/>
      <c r="O94" s="200"/>
      <c r="P94" s="200"/>
      <c r="Q94" s="200"/>
      <c r="R94" s="33"/>
      <c r="T94" s="117"/>
      <c r="U94" s="117"/>
    </row>
    <row r="95" spans="2:47" s="1" customFormat="1" ht="6.9" customHeight="1">
      <c r="B95" s="55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7"/>
      <c r="T95" s="117"/>
      <c r="U95" s="117"/>
    </row>
    <row r="99" spans="2:63" s="1" customFormat="1" ht="6.9" customHeight="1">
      <c r="B99" s="58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60"/>
    </row>
    <row r="100" spans="2:63" s="1" customFormat="1" ht="36.9" customHeight="1">
      <c r="B100" s="31"/>
      <c r="C100" s="168" t="s">
        <v>128</v>
      </c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33"/>
    </row>
    <row r="101" spans="2:63" s="1" customFormat="1" ht="6.9" customHeight="1">
      <c r="B101" s="31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3"/>
    </row>
    <row r="102" spans="2:63" s="1" customFormat="1" ht="30" customHeight="1">
      <c r="B102" s="31"/>
      <c r="C102" s="28" t="s">
        <v>16</v>
      </c>
      <c r="D102" s="32"/>
      <c r="E102" s="32"/>
      <c r="F102" s="214" t="str">
        <f>F6</f>
        <v>Živičná úprava obecný úrad Petrovce</v>
      </c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32"/>
      <c r="R102" s="33"/>
    </row>
    <row r="103" spans="2:63" s="1" customFormat="1" ht="36.9" customHeight="1">
      <c r="B103" s="31"/>
      <c r="C103" s="65" t="s">
        <v>115</v>
      </c>
      <c r="D103" s="32"/>
      <c r="E103" s="32"/>
      <c r="F103" s="198" t="str">
        <f>F7</f>
        <v xml:space="preserve">1528b - Kostol </v>
      </c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32"/>
      <c r="R103" s="33"/>
    </row>
    <row r="104" spans="2:63" s="1" customFormat="1" ht="6.9" customHeight="1"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3"/>
    </row>
    <row r="105" spans="2:63" s="1" customFormat="1" ht="18" customHeight="1">
      <c r="B105" s="31"/>
      <c r="C105" s="28" t="s">
        <v>21</v>
      </c>
      <c r="D105" s="32"/>
      <c r="E105" s="32"/>
      <c r="F105" s="26" t="str">
        <f>F9</f>
        <v xml:space="preserve"> </v>
      </c>
      <c r="G105" s="32"/>
      <c r="H105" s="32"/>
      <c r="I105" s="32"/>
      <c r="J105" s="32"/>
      <c r="K105" s="28" t="s">
        <v>23</v>
      </c>
      <c r="L105" s="32"/>
      <c r="M105" s="217" t="str">
        <f>IF(O9="","",O9)</f>
        <v>21. 9. 2020</v>
      </c>
      <c r="N105" s="217"/>
      <c r="O105" s="217"/>
      <c r="P105" s="217"/>
      <c r="Q105" s="32"/>
      <c r="R105" s="33"/>
    </row>
    <row r="106" spans="2:63" s="1" customFormat="1" ht="6.9" customHeight="1"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3"/>
    </row>
    <row r="107" spans="2:63" s="1" customFormat="1" ht="13.2">
      <c r="B107" s="31"/>
      <c r="C107" s="28" t="s">
        <v>25</v>
      </c>
      <c r="D107" s="32"/>
      <c r="E107" s="32"/>
      <c r="F107" s="26" t="str">
        <f>E12</f>
        <v>Obec Petrovce</v>
      </c>
      <c r="G107" s="32"/>
      <c r="H107" s="32"/>
      <c r="I107" s="32"/>
      <c r="J107" s="32"/>
      <c r="K107" s="28" t="s">
        <v>30</v>
      </c>
      <c r="L107" s="32"/>
      <c r="M107" s="170" t="str">
        <f>E18</f>
        <v>Ing. Viera Bumberová</v>
      </c>
      <c r="N107" s="170"/>
      <c r="O107" s="170"/>
      <c r="P107" s="170"/>
      <c r="Q107" s="170"/>
      <c r="R107" s="33"/>
    </row>
    <row r="108" spans="2:63" s="1" customFormat="1" ht="14.4" customHeight="1">
      <c r="B108" s="31"/>
      <c r="C108" s="28" t="s">
        <v>29</v>
      </c>
      <c r="D108" s="32"/>
      <c r="E108" s="32"/>
      <c r="F108" s="26" t="str">
        <f>IF(E15="","",E15)</f>
        <v xml:space="preserve"> </v>
      </c>
      <c r="G108" s="32"/>
      <c r="H108" s="32"/>
      <c r="I108" s="32"/>
      <c r="J108" s="32"/>
      <c r="K108" s="28" t="s">
        <v>33</v>
      </c>
      <c r="L108" s="32"/>
      <c r="M108" s="170" t="str">
        <f>E21</f>
        <v xml:space="preserve"> </v>
      </c>
      <c r="N108" s="170"/>
      <c r="O108" s="170"/>
      <c r="P108" s="170"/>
      <c r="Q108" s="170"/>
      <c r="R108" s="33"/>
    </row>
    <row r="109" spans="2:63" s="1" customFormat="1" ht="10.35" customHeight="1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63" s="8" customFormat="1" ht="29.25" customHeight="1">
      <c r="B110" s="131"/>
      <c r="C110" s="132" t="s">
        <v>129</v>
      </c>
      <c r="D110" s="133" t="s">
        <v>130</v>
      </c>
      <c r="E110" s="133" t="s">
        <v>56</v>
      </c>
      <c r="F110" s="204" t="s">
        <v>131</v>
      </c>
      <c r="G110" s="204"/>
      <c r="H110" s="204"/>
      <c r="I110" s="204"/>
      <c r="J110" s="133" t="s">
        <v>132</v>
      </c>
      <c r="K110" s="133" t="s">
        <v>133</v>
      </c>
      <c r="L110" s="204" t="s">
        <v>134</v>
      </c>
      <c r="M110" s="204"/>
      <c r="N110" s="204" t="s">
        <v>121</v>
      </c>
      <c r="O110" s="204"/>
      <c r="P110" s="204"/>
      <c r="Q110" s="230"/>
      <c r="R110" s="134"/>
      <c r="T110" s="76" t="s">
        <v>135</v>
      </c>
      <c r="U110" s="77" t="s">
        <v>38</v>
      </c>
      <c r="V110" s="77" t="s">
        <v>136</v>
      </c>
      <c r="W110" s="77" t="s">
        <v>137</v>
      </c>
      <c r="X110" s="77" t="s">
        <v>138</v>
      </c>
      <c r="Y110" s="77" t="s">
        <v>139</v>
      </c>
      <c r="Z110" s="77" t="s">
        <v>140</v>
      </c>
      <c r="AA110" s="78" t="s">
        <v>141</v>
      </c>
    </row>
    <row r="111" spans="2:63" s="1" customFormat="1" ht="29.25" customHeight="1">
      <c r="B111" s="31"/>
      <c r="C111" s="80" t="s">
        <v>117</v>
      </c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206">
        <f>BK111</f>
        <v>2328.25</v>
      </c>
      <c r="O111" s="207"/>
      <c r="P111" s="207"/>
      <c r="Q111" s="207"/>
      <c r="R111" s="33"/>
      <c r="T111" s="79"/>
      <c r="U111" s="47"/>
      <c r="V111" s="47"/>
      <c r="W111" s="135">
        <f>W112</f>
        <v>9.1225000000000005</v>
      </c>
      <c r="X111" s="47"/>
      <c r="Y111" s="135">
        <f>Y112</f>
        <v>16.597999999999999</v>
      </c>
      <c r="Z111" s="47"/>
      <c r="AA111" s="136">
        <f>AA112</f>
        <v>0</v>
      </c>
      <c r="AT111" s="18" t="s">
        <v>73</v>
      </c>
      <c r="AU111" s="18" t="s">
        <v>123</v>
      </c>
      <c r="BK111" s="137">
        <f>BK112</f>
        <v>2328.25</v>
      </c>
    </row>
    <row r="112" spans="2:63" s="9" customFormat="1" ht="37.35" customHeight="1">
      <c r="B112" s="138"/>
      <c r="C112" s="139"/>
      <c r="D112" s="140" t="s">
        <v>124</v>
      </c>
      <c r="E112" s="140"/>
      <c r="F112" s="140"/>
      <c r="G112" s="140"/>
      <c r="H112" s="140"/>
      <c r="I112" s="140"/>
      <c r="J112" s="140"/>
      <c r="K112" s="140"/>
      <c r="L112" s="140"/>
      <c r="M112" s="140"/>
      <c r="N112" s="208">
        <f>BK112</f>
        <v>2328.25</v>
      </c>
      <c r="O112" s="209"/>
      <c r="P112" s="209"/>
      <c r="Q112" s="209"/>
      <c r="R112" s="141"/>
      <c r="T112" s="142"/>
      <c r="U112" s="139"/>
      <c r="V112" s="139"/>
      <c r="W112" s="143">
        <f>W113</f>
        <v>9.1225000000000005</v>
      </c>
      <c r="X112" s="139"/>
      <c r="Y112" s="143">
        <f>Y113</f>
        <v>16.597999999999999</v>
      </c>
      <c r="Z112" s="139"/>
      <c r="AA112" s="144">
        <f>AA113</f>
        <v>0</v>
      </c>
      <c r="AR112" s="145" t="s">
        <v>82</v>
      </c>
      <c r="AT112" s="146" t="s">
        <v>73</v>
      </c>
      <c r="AU112" s="146" t="s">
        <v>74</v>
      </c>
      <c r="AY112" s="145" t="s">
        <v>142</v>
      </c>
      <c r="BK112" s="147">
        <f>BK113</f>
        <v>2328.25</v>
      </c>
    </row>
    <row r="113" spans="2:65" s="9" customFormat="1" ht="19.95" customHeight="1">
      <c r="B113" s="138"/>
      <c r="C113" s="139"/>
      <c r="D113" s="148" t="s">
        <v>125</v>
      </c>
      <c r="E113" s="148"/>
      <c r="F113" s="148"/>
      <c r="G113" s="148"/>
      <c r="H113" s="148"/>
      <c r="I113" s="148"/>
      <c r="J113" s="148"/>
      <c r="K113" s="148"/>
      <c r="L113" s="148"/>
      <c r="M113" s="148"/>
      <c r="N113" s="210">
        <f>BK113</f>
        <v>2328.25</v>
      </c>
      <c r="O113" s="211"/>
      <c r="P113" s="211"/>
      <c r="Q113" s="211"/>
      <c r="R113" s="141"/>
      <c r="T113" s="142"/>
      <c r="U113" s="139"/>
      <c r="V113" s="139"/>
      <c r="W113" s="143">
        <f>SUM(W114:W115)</f>
        <v>9.1225000000000005</v>
      </c>
      <c r="X113" s="139"/>
      <c r="Y113" s="143">
        <f>SUM(Y114:Y115)</f>
        <v>16.597999999999999</v>
      </c>
      <c r="Z113" s="139"/>
      <c r="AA113" s="144">
        <f>SUM(AA114:AA115)</f>
        <v>0</v>
      </c>
      <c r="AR113" s="145" t="s">
        <v>82</v>
      </c>
      <c r="AT113" s="146" t="s">
        <v>73</v>
      </c>
      <c r="AU113" s="146" t="s">
        <v>82</v>
      </c>
      <c r="AY113" s="145" t="s">
        <v>142</v>
      </c>
      <c r="BK113" s="147">
        <f>SUM(BK114:BK115)</f>
        <v>2328.25</v>
      </c>
    </row>
    <row r="114" spans="2:65" s="1" customFormat="1" ht="38.25" customHeight="1">
      <c r="B114" s="31"/>
      <c r="C114" s="149" t="s">
        <v>143</v>
      </c>
      <c r="D114" s="149" t="s">
        <v>144</v>
      </c>
      <c r="E114" s="150" t="s">
        <v>145</v>
      </c>
      <c r="F114" s="203" t="s">
        <v>146</v>
      </c>
      <c r="G114" s="203"/>
      <c r="H114" s="203"/>
      <c r="I114" s="203"/>
      <c r="J114" s="151" t="s">
        <v>147</v>
      </c>
      <c r="K114" s="152">
        <v>2.5</v>
      </c>
      <c r="L114" s="205">
        <v>150.30000000000001</v>
      </c>
      <c r="M114" s="205"/>
      <c r="N114" s="205">
        <f>ROUND(L114*K114,2)</f>
        <v>375.75</v>
      </c>
      <c r="O114" s="205"/>
      <c r="P114" s="205"/>
      <c r="Q114" s="205"/>
      <c r="R114" s="33"/>
      <c r="T114" s="153" t="s">
        <v>19</v>
      </c>
      <c r="U114" s="40" t="s">
        <v>41</v>
      </c>
      <c r="V114" s="154">
        <v>9.9000000000000005E-2</v>
      </c>
      <c r="W114" s="154">
        <f>V114*K114</f>
        <v>0.2475</v>
      </c>
      <c r="X114" s="154">
        <v>0.15620000000000001</v>
      </c>
      <c r="Y114" s="154">
        <f>X114*K114</f>
        <v>0.39050000000000001</v>
      </c>
      <c r="Z114" s="154">
        <v>0</v>
      </c>
      <c r="AA114" s="155">
        <f>Z114*K114</f>
        <v>0</v>
      </c>
      <c r="AR114" s="18" t="s">
        <v>148</v>
      </c>
      <c r="AT114" s="18" t="s">
        <v>144</v>
      </c>
      <c r="AU114" s="18" t="s">
        <v>143</v>
      </c>
      <c r="AY114" s="18" t="s">
        <v>142</v>
      </c>
      <c r="BE114" s="156">
        <f>IF(U114="základná",N114,0)</f>
        <v>0</v>
      </c>
      <c r="BF114" s="156">
        <f>IF(U114="znížená",N114,0)</f>
        <v>375.75</v>
      </c>
      <c r="BG114" s="156">
        <f>IF(U114="zákl. prenesená",N114,0)</f>
        <v>0</v>
      </c>
      <c r="BH114" s="156">
        <f>IF(U114="zníž. prenesená",N114,0)</f>
        <v>0</v>
      </c>
      <c r="BI114" s="156">
        <f>IF(U114="nulová",N114,0)</f>
        <v>0</v>
      </c>
      <c r="BJ114" s="18" t="s">
        <v>143</v>
      </c>
      <c r="BK114" s="156">
        <f>ROUND(L114*K114,2)</f>
        <v>375.75</v>
      </c>
      <c r="BL114" s="18" t="s">
        <v>148</v>
      </c>
      <c r="BM114" s="18" t="s">
        <v>149</v>
      </c>
    </row>
    <row r="115" spans="2:65" s="1" customFormat="1" ht="38.25" customHeight="1">
      <c r="B115" s="31"/>
      <c r="C115" s="149" t="s">
        <v>82</v>
      </c>
      <c r="D115" s="149" t="s">
        <v>144</v>
      </c>
      <c r="E115" s="150" t="s">
        <v>150</v>
      </c>
      <c r="F115" s="203" t="s">
        <v>151</v>
      </c>
      <c r="G115" s="203"/>
      <c r="H115" s="203"/>
      <c r="I115" s="203"/>
      <c r="J115" s="151" t="s">
        <v>152</v>
      </c>
      <c r="K115" s="152">
        <v>125</v>
      </c>
      <c r="L115" s="205">
        <v>15.62</v>
      </c>
      <c r="M115" s="205"/>
      <c r="N115" s="205">
        <f>ROUND(L115*K115,2)</f>
        <v>1952.5</v>
      </c>
      <c r="O115" s="205"/>
      <c r="P115" s="205"/>
      <c r="Q115" s="205"/>
      <c r="R115" s="33"/>
      <c r="T115" s="153" t="s">
        <v>19</v>
      </c>
      <c r="U115" s="157" t="s">
        <v>41</v>
      </c>
      <c r="V115" s="158">
        <v>7.0999999999999994E-2</v>
      </c>
      <c r="W115" s="158">
        <f>V115*K115</f>
        <v>8.875</v>
      </c>
      <c r="X115" s="158">
        <v>0.12966</v>
      </c>
      <c r="Y115" s="158">
        <f>X115*K115</f>
        <v>16.2075</v>
      </c>
      <c r="Z115" s="158">
        <v>0</v>
      </c>
      <c r="AA115" s="159">
        <f>Z115*K115</f>
        <v>0</v>
      </c>
      <c r="AR115" s="18" t="s">
        <v>148</v>
      </c>
      <c r="AT115" s="18" t="s">
        <v>144</v>
      </c>
      <c r="AU115" s="18" t="s">
        <v>143</v>
      </c>
      <c r="AY115" s="18" t="s">
        <v>142</v>
      </c>
      <c r="BE115" s="156">
        <f>IF(U115="základná",N115,0)</f>
        <v>0</v>
      </c>
      <c r="BF115" s="156">
        <f>IF(U115="znížená",N115,0)</f>
        <v>1952.5</v>
      </c>
      <c r="BG115" s="156">
        <f>IF(U115="zákl. prenesená",N115,0)</f>
        <v>0</v>
      </c>
      <c r="BH115" s="156">
        <f>IF(U115="zníž. prenesená",N115,0)</f>
        <v>0</v>
      </c>
      <c r="BI115" s="156">
        <f>IF(U115="nulová",N115,0)</f>
        <v>0</v>
      </c>
      <c r="BJ115" s="18" t="s">
        <v>143</v>
      </c>
      <c r="BK115" s="156">
        <f>ROUND(L115*K115,2)</f>
        <v>1952.5</v>
      </c>
      <c r="BL115" s="18" t="s">
        <v>148</v>
      </c>
      <c r="BM115" s="18" t="s">
        <v>153</v>
      </c>
    </row>
    <row r="116" spans="2:65" s="1" customFormat="1" ht="6.9" customHeight="1">
      <c r="B116" s="55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7"/>
    </row>
  </sheetData>
  <sheetProtection algorithmName="SHA-512" hashValue="8ZqcuVTGoReS+L0OgFCLP3jZBg7gpZ2RmS18hixuw+xVjcHGrUoDWWox2BMPxPQHsoKc/1c5UvrYJYhdKpW0Qg==" saltValue="qK+gRobt4yz7SbjAoaE2+1CJ8t0Hnr9gJPVD5g0tG47aFMoSHmTNoXP1NSkxHGpXnclcbbMH5OXB3e4J84PfjQ==" spinCount="10" sheet="1" objects="1" scenarios="1" formatColumns="0" formatRows="0"/>
  <mergeCells count="61">
    <mergeCell ref="M108:Q108"/>
    <mergeCell ref="C100:Q100"/>
    <mergeCell ref="M105:P105"/>
    <mergeCell ref="F102:P102"/>
    <mergeCell ref="F103:P103"/>
    <mergeCell ref="M107:Q107"/>
    <mergeCell ref="N88:Q88"/>
    <mergeCell ref="N89:Q89"/>
    <mergeCell ref="N90:Q90"/>
    <mergeCell ref="N92:Q92"/>
    <mergeCell ref="L94:Q94"/>
    <mergeCell ref="M81:P81"/>
    <mergeCell ref="M83:Q83"/>
    <mergeCell ref="M84:Q84"/>
    <mergeCell ref="C86:G86"/>
    <mergeCell ref="N86:Q86"/>
    <mergeCell ref="H36:J36"/>
    <mergeCell ref="M36:P36"/>
    <mergeCell ref="L38:P38"/>
    <mergeCell ref="C76:Q76"/>
    <mergeCell ref="F79:P79"/>
    <mergeCell ref="F78:P78"/>
    <mergeCell ref="H33:J33"/>
    <mergeCell ref="M33:P33"/>
    <mergeCell ref="H34:J34"/>
    <mergeCell ref="M34:P34"/>
    <mergeCell ref="H35:J35"/>
    <mergeCell ref="M35:P35"/>
    <mergeCell ref="S2:AC2"/>
    <mergeCell ref="M27:P27"/>
    <mergeCell ref="M30:P30"/>
    <mergeCell ref="M28:P28"/>
    <mergeCell ref="H32:J32"/>
    <mergeCell ref="M32:P32"/>
    <mergeCell ref="O18:P18"/>
    <mergeCell ref="O20:P20"/>
    <mergeCell ref="O21:P21"/>
    <mergeCell ref="E24:L24"/>
    <mergeCell ref="H1:K1"/>
    <mergeCell ref="O11:P11"/>
    <mergeCell ref="O12:P12"/>
    <mergeCell ref="O14:P14"/>
    <mergeCell ref="O15:P15"/>
    <mergeCell ref="O17:P17"/>
    <mergeCell ref="C2:Q2"/>
    <mergeCell ref="C4:Q4"/>
    <mergeCell ref="F6:P6"/>
    <mergeCell ref="F7:P7"/>
    <mergeCell ref="O9:P9"/>
    <mergeCell ref="F115:I115"/>
    <mergeCell ref="F110:I110"/>
    <mergeCell ref="L110:M110"/>
    <mergeCell ref="N110:Q110"/>
    <mergeCell ref="F114:I114"/>
    <mergeCell ref="L114:M114"/>
    <mergeCell ref="N114:Q114"/>
    <mergeCell ref="L115:M115"/>
    <mergeCell ref="N115:Q115"/>
    <mergeCell ref="N111:Q111"/>
    <mergeCell ref="N112:Q112"/>
    <mergeCell ref="N113:Q113"/>
  </mergeCells>
  <hyperlinks>
    <hyperlink ref="F1:G1" location="C2" display="1) Krycí list rozpočtu" xr:uid="{00000000-0004-0000-0200-000000000000}"/>
    <hyperlink ref="H1:K1" location="C86" display="2) Rekapitulácia rozpočtu" xr:uid="{00000000-0004-0000-0200-000001000000}"/>
    <hyperlink ref="L1" location="C110" display="3) Rozpočet" xr:uid="{00000000-0004-0000-0200-000002000000}"/>
    <hyperlink ref="S1:T1" location="'Rekapitulácia stavby'!C2" display="Rekapitulácia stavby" xr:uid="{00000000-0004-0000-02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N119"/>
  <sheetViews>
    <sheetView showGridLines="0" workbookViewId="0">
      <pane ySplit="1" topLeftCell="A2" activePane="bottomLeft" state="frozen"/>
      <selection pane="bottomLeft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07"/>
      <c r="B1" s="11"/>
      <c r="C1" s="11"/>
      <c r="D1" s="12" t="s">
        <v>1</v>
      </c>
      <c r="E1" s="11"/>
      <c r="F1" s="13" t="s">
        <v>109</v>
      </c>
      <c r="G1" s="13"/>
      <c r="H1" s="218" t="s">
        <v>110</v>
      </c>
      <c r="I1" s="218"/>
      <c r="J1" s="218"/>
      <c r="K1" s="218"/>
      <c r="L1" s="13" t="s">
        <v>111</v>
      </c>
      <c r="M1" s="11"/>
      <c r="N1" s="11"/>
      <c r="O1" s="12" t="s">
        <v>112</v>
      </c>
      <c r="P1" s="11"/>
      <c r="Q1" s="11"/>
      <c r="R1" s="11"/>
      <c r="S1" s="13" t="s">
        <v>113</v>
      </c>
      <c r="T1" s="13"/>
      <c r="U1" s="107"/>
      <c r="V1" s="107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" customHeight="1">
      <c r="C2" s="166" t="s">
        <v>7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S2" s="173" t="s">
        <v>8</v>
      </c>
      <c r="T2" s="174"/>
      <c r="U2" s="174"/>
      <c r="V2" s="174"/>
      <c r="W2" s="174"/>
      <c r="X2" s="174"/>
      <c r="Y2" s="174"/>
      <c r="Z2" s="174"/>
      <c r="AA2" s="174"/>
      <c r="AB2" s="174"/>
      <c r="AC2" s="174"/>
      <c r="AT2" s="18" t="s">
        <v>89</v>
      </c>
    </row>
    <row r="3" spans="1:6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74</v>
      </c>
    </row>
    <row r="4" spans="1:66" ht="36.9" customHeight="1">
      <c r="B4" s="22"/>
      <c r="C4" s="168" t="s">
        <v>114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23"/>
      <c r="T4" s="17" t="s">
        <v>12</v>
      </c>
      <c r="AT4" s="18" t="s">
        <v>6</v>
      </c>
    </row>
    <row r="5" spans="1:66" ht="6.9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16</v>
      </c>
      <c r="E6" s="24"/>
      <c r="F6" s="214" t="str">
        <f>'Rekapitulácia stavby'!K6</f>
        <v>Živičná úprava obecný úrad Petrovce</v>
      </c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4"/>
      <c r="R6" s="23"/>
    </row>
    <row r="7" spans="1:66" s="1" customFormat="1" ht="32.85" customHeight="1">
      <c r="B7" s="31"/>
      <c r="C7" s="32"/>
      <c r="D7" s="27" t="s">
        <v>115</v>
      </c>
      <c r="E7" s="32"/>
      <c r="F7" s="172" t="s">
        <v>160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32"/>
      <c r="R7" s="33"/>
    </row>
    <row r="8" spans="1:66" s="1" customFormat="1" ht="14.4" customHeight="1">
      <c r="B8" s="31"/>
      <c r="C8" s="32"/>
      <c r="D8" s="28" t="s">
        <v>18</v>
      </c>
      <c r="E8" s="32"/>
      <c r="F8" s="26" t="s">
        <v>19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19</v>
      </c>
      <c r="P8" s="32"/>
      <c r="Q8" s="32"/>
      <c r="R8" s="33"/>
    </row>
    <row r="9" spans="1:66" s="1" customFormat="1" ht="14.4" customHeight="1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17" t="str">
        <f>'Rekapitulácia stavby'!AN8</f>
        <v>21. 9. 2020</v>
      </c>
      <c r="P9" s="217"/>
      <c r="Q9" s="32"/>
      <c r="R9" s="33"/>
    </row>
    <row r="10" spans="1:66" s="1" customFormat="1" ht="10.8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" customHeight="1">
      <c r="B11" s="31"/>
      <c r="C11" s="32"/>
      <c r="D11" s="28" t="s">
        <v>25</v>
      </c>
      <c r="E11" s="32"/>
      <c r="F11" s="32"/>
      <c r="G11" s="32"/>
      <c r="H11" s="32"/>
      <c r="I11" s="32"/>
      <c r="J11" s="32"/>
      <c r="K11" s="32"/>
      <c r="L11" s="32"/>
      <c r="M11" s="28" t="s">
        <v>26</v>
      </c>
      <c r="N11" s="32"/>
      <c r="O11" s="170" t="s">
        <v>19</v>
      </c>
      <c r="P11" s="170"/>
      <c r="Q11" s="32"/>
      <c r="R11" s="33"/>
    </row>
    <row r="12" spans="1:66" s="1" customFormat="1" ht="18" customHeight="1">
      <c r="B12" s="31"/>
      <c r="C12" s="32"/>
      <c r="D12" s="32"/>
      <c r="E12" s="26" t="s">
        <v>27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170" t="s">
        <v>19</v>
      </c>
      <c r="P12" s="170"/>
      <c r="Q12" s="32"/>
      <c r="R12" s="33"/>
    </row>
    <row r="13" spans="1:66" s="1" customFormat="1" ht="6.9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" customHeight="1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26</v>
      </c>
      <c r="N14" s="32"/>
      <c r="O14" s="170" t="str">
        <f>IF('Rekapitulácia stavby'!AN13="","",'Rekapitulácia stavby'!AN13)</f>
        <v/>
      </c>
      <c r="P14" s="170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170" t="str">
        <f>IF('Rekapitulácia stavby'!AN14="","",'Rekapitulácia stavby'!AN14)</f>
        <v/>
      </c>
      <c r="P15" s="170"/>
      <c r="Q15" s="32"/>
      <c r="R15" s="33"/>
    </row>
    <row r="16" spans="1:66" s="1" customFormat="1" ht="6.9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" customHeight="1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26</v>
      </c>
      <c r="N17" s="32"/>
      <c r="O17" s="170" t="str">
        <f>IF('Rekapitulácia stavby'!AN16="","",'Rekapitulácia stavby'!AN16)</f>
        <v/>
      </c>
      <c r="P17" s="170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IF('Rekapitulácia stavby'!E17="","",'Rekapitulácia stavby'!E17)</f>
        <v>Ing. Viera Bumberová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170" t="str">
        <f>IF('Rekapitulácia stavby'!AN17="","",'Rekapitulácia stavby'!AN17)</f>
        <v/>
      </c>
      <c r="P18" s="170"/>
      <c r="Q18" s="32"/>
      <c r="R18" s="33"/>
    </row>
    <row r="19" spans="2:18" s="1" customFormat="1" ht="6.9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" customHeight="1">
      <c r="B20" s="31"/>
      <c r="C20" s="32"/>
      <c r="D20" s="28" t="s">
        <v>33</v>
      </c>
      <c r="E20" s="32"/>
      <c r="F20" s="32"/>
      <c r="G20" s="32"/>
      <c r="H20" s="32"/>
      <c r="I20" s="32"/>
      <c r="J20" s="32"/>
      <c r="K20" s="32"/>
      <c r="L20" s="32"/>
      <c r="M20" s="28" t="s">
        <v>26</v>
      </c>
      <c r="N20" s="32"/>
      <c r="O20" s="170" t="str">
        <f>IF('Rekapitulácia stavby'!AN19="","",'Rekapitulácia stavby'!AN19)</f>
        <v/>
      </c>
      <c r="P20" s="170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IF('Rekapitulácia stavby'!E20="","",'Rekapitulácia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170" t="str">
        <f>IF('Rekapitulácia stavby'!AN20="","",'Rekapitulácia stavby'!AN20)</f>
        <v/>
      </c>
      <c r="P21" s="170"/>
      <c r="Q21" s="32"/>
      <c r="R21" s="33"/>
    </row>
    <row r="22" spans="2:18" s="1" customFormat="1" ht="6.9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" customHeight="1">
      <c r="B23" s="31"/>
      <c r="C23" s="32"/>
      <c r="D23" s="28" t="s">
        <v>34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78" t="s">
        <v>19</v>
      </c>
      <c r="F24" s="178"/>
      <c r="G24" s="178"/>
      <c r="H24" s="178"/>
      <c r="I24" s="178"/>
      <c r="J24" s="178"/>
      <c r="K24" s="178"/>
      <c r="L24" s="178"/>
      <c r="M24" s="32"/>
      <c r="N24" s="32"/>
      <c r="O24" s="32"/>
      <c r="P24" s="32"/>
      <c r="Q24" s="32"/>
      <c r="R24" s="33"/>
    </row>
    <row r="25" spans="2:18" s="1" customFormat="1" ht="6.9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" customHeight="1">
      <c r="B27" s="31"/>
      <c r="C27" s="32"/>
      <c r="D27" s="108" t="s">
        <v>117</v>
      </c>
      <c r="E27" s="32"/>
      <c r="F27" s="32"/>
      <c r="G27" s="32"/>
      <c r="H27" s="32"/>
      <c r="I27" s="32"/>
      <c r="J27" s="32"/>
      <c r="K27" s="32"/>
      <c r="L27" s="32"/>
      <c r="M27" s="179">
        <f>N88</f>
        <v>3210.29</v>
      </c>
      <c r="N27" s="179"/>
      <c r="O27" s="179"/>
      <c r="P27" s="179"/>
      <c r="Q27" s="32"/>
      <c r="R27" s="33"/>
    </row>
    <row r="28" spans="2:18" s="1" customFormat="1" ht="14.4" customHeight="1">
      <c r="B28" s="31"/>
      <c r="C28" s="32"/>
      <c r="D28" s="30" t="s">
        <v>118</v>
      </c>
      <c r="E28" s="32"/>
      <c r="F28" s="32"/>
      <c r="G28" s="32"/>
      <c r="H28" s="32"/>
      <c r="I28" s="32"/>
      <c r="J28" s="32"/>
      <c r="K28" s="32"/>
      <c r="L28" s="32"/>
      <c r="M28" s="179">
        <f>N93</f>
        <v>0</v>
      </c>
      <c r="N28" s="179"/>
      <c r="O28" s="179"/>
      <c r="P28" s="179"/>
      <c r="Q28" s="32"/>
      <c r="R28" s="33"/>
    </row>
    <row r="29" spans="2:18" s="1" customFormat="1" ht="6.9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9" t="s">
        <v>37</v>
      </c>
      <c r="E30" s="32"/>
      <c r="F30" s="32"/>
      <c r="G30" s="32"/>
      <c r="H30" s="32"/>
      <c r="I30" s="32"/>
      <c r="J30" s="32"/>
      <c r="K30" s="32"/>
      <c r="L30" s="32"/>
      <c r="M30" s="219">
        <f>ROUND(M27+M28,2)</f>
        <v>3210.29</v>
      </c>
      <c r="N30" s="216"/>
      <c r="O30" s="216"/>
      <c r="P30" s="216"/>
      <c r="Q30" s="32"/>
      <c r="R30" s="33"/>
    </row>
    <row r="31" spans="2:18" s="1" customFormat="1" ht="6.9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" customHeight="1">
      <c r="B32" s="31"/>
      <c r="C32" s="32"/>
      <c r="D32" s="38" t="s">
        <v>38</v>
      </c>
      <c r="E32" s="38" t="s">
        <v>39</v>
      </c>
      <c r="F32" s="39">
        <v>0.2</v>
      </c>
      <c r="G32" s="110" t="s">
        <v>40</v>
      </c>
      <c r="H32" s="220">
        <f>ROUND((SUM(BE93:BE94)+SUM(BE112:BE118)), 2)</f>
        <v>0</v>
      </c>
      <c r="I32" s="216"/>
      <c r="J32" s="216"/>
      <c r="K32" s="32"/>
      <c r="L32" s="32"/>
      <c r="M32" s="220">
        <f>ROUND(ROUND((SUM(BE93:BE94)+SUM(BE112:BE118)), 2)*F32, 2)</f>
        <v>0</v>
      </c>
      <c r="N32" s="216"/>
      <c r="O32" s="216"/>
      <c r="P32" s="216"/>
      <c r="Q32" s="32"/>
      <c r="R32" s="33"/>
    </row>
    <row r="33" spans="2:18" s="1" customFormat="1" ht="14.4" customHeight="1">
      <c r="B33" s="31"/>
      <c r="C33" s="32"/>
      <c r="D33" s="32"/>
      <c r="E33" s="38" t="s">
        <v>41</v>
      </c>
      <c r="F33" s="39">
        <v>0.2</v>
      </c>
      <c r="G33" s="110" t="s">
        <v>40</v>
      </c>
      <c r="H33" s="220">
        <f>ROUND((SUM(BF93:BF94)+SUM(BF112:BF118)), 2)</f>
        <v>3210.29</v>
      </c>
      <c r="I33" s="216"/>
      <c r="J33" s="216"/>
      <c r="K33" s="32"/>
      <c r="L33" s="32"/>
      <c r="M33" s="220">
        <f>ROUND(ROUND((SUM(BF93:BF94)+SUM(BF112:BF118)), 2)*F33, 2)</f>
        <v>642.05999999999995</v>
      </c>
      <c r="N33" s="216"/>
      <c r="O33" s="216"/>
      <c r="P33" s="216"/>
      <c r="Q33" s="32"/>
      <c r="R33" s="33"/>
    </row>
    <row r="34" spans="2:18" s="1" customFormat="1" ht="14.4" hidden="1" customHeight="1">
      <c r="B34" s="31"/>
      <c r="C34" s="32"/>
      <c r="D34" s="32"/>
      <c r="E34" s="38" t="s">
        <v>42</v>
      </c>
      <c r="F34" s="39">
        <v>0.2</v>
      </c>
      <c r="G34" s="110" t="s">
        <v>40</v>
      </c>
      <c r="H34" s="220">
        <f>ROUND((SUM(BG93:BG94)+SUM(BG112:BG118)), 2)</f>
        <v>0</v>
      </c>
      <c r="I34" s="216"/>
      <c r="J34" s="216"/>
      <c r="K34" s="32"/>
      <c r="L34" s="32"/>
      <c r="M34" s="220">
        <v>0</v>
      </c>
      <c r="N34" s="216"/>
      <c r="O34" s="216"/>
      <c r="P34" s="216"/>
      <c r="Q34" s="32"/>
      <c r="R34" s="33"/>
    </row>
    <row r="35" spans="2:18" s="1" customFormat="1" ht="14.4" hidden="1" customHeight="1">
      <c r="B35" s="31"/>
      <c r="C35" s="32"/>
      <c r="D35" s="32"/>
      <c r="E35" s="38" t="s">
        <v>43</v>
      </c>
      <c r="F35" s="39">
        <v>0.2</v>
      </c>
      <c r="G35" s="110" t="s">
        <v>40</v>
      </c>
      <c r="H35" s="220">
        <f>ROUND((SUM(BH93:BH94)+SUM(BH112:BH118)), 2)</f>
        <v>0</v>
      </c>
      <c r="I35" s="216"/>
      <c r="J35" s="216"/>
      <c r="K35" s="32"/>
      <c r="L35" s="32"/>
      <c r="M35" s="220">
        <v>0</v>
      </c>
      <c r="N35" s="216"/>
      <c r="O35" s="216"/>
      <c r="P35" s="216"/>
      <c r="Q35" s="32"/>
      <c r="R35" s="33"/>
    </row>
    <row r="36" spans="2:18" s="1" customFormat="1" ht="14.4" hidden="1" customHeight="1">
      <c r="B36" s="31"/>
      <c r="C36" s="32"/>
      <c r="D36" s="32"/>
      <c r="E36" s="38" t="s">
        <v>44</v>
      </c>
      <c r="F36" s="39">
        <v>0</v>
      </c>
      <c r="G36" s="110" t="s">
        <v>40</v>
      </c>
      <c r="H36" s="220">
        <f>ROUND((SUM(BI93:BI94)+SUM(BI112:BI118)), 2)</f>
        <v>0</v>
      </c>
      <c r="I36" s="216"/>
      <c r="J36" s="216"/>
      <c r="K36" s="32"/>
      <c r="L36" s="32"/>
      <c r="M36" s="220">
        <v>0</v>
      </c>
      <c r="N36" s="216"/>
      <c r="O36" s="216"/>
      <c r="P36" s="216"/>
      <c r="Q36" s="32"/>
      <c r="R36" s="33"/>
    </row>
    <row r="37" spans="2:18" s="1" customFormat="1" ht="6.9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6"/>
      <c r="D38" s="111" t="s">
        <v>45</v>
      </c>
      <c r="E38" s="75"/>
      <c r="F38" s="75"/>
      <c r="G38" s="112" t="s">
        <v>46</v>
      </c>
      <c r="H38" s="113" t="s">
        <v>47</v>
      </c>
      <c r="I38" s="75"/>
      <c r="J38" s="75"/>
      <c r="K38" s="75"/>
      <c r="L38" s="221">
        <f>SUM(M30:M36)</f>
        <v>3852.35</v>
      </c>
      <c r="M38" s="221"/>
      <c r="N38" s="221"/>
      <c r="O38" s="221"/>
      <c r="P38" s="222"/>
      <c r="Q38" s="106"/>
      <c r="R38" s="33"/>
    </row>
    <row r="39" spans="2:18" s="1" customFormat="1" ht="14.4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ht="12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 ht="12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 ht="12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 ht="12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 ht="12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 ht="12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 ht="12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 ht="12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 ht="12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>
      <c r="B50" s="31"/>
      <c r="C50" s="32"/>
      <c r="D50" s="46" t="s">
        <v>48</v>
      </c>
      <c r="E50" s="47"/>
      <c r="F50" s="47"/>
      <c r="G50" s="47"/>
      <c r="H50" s="48"/>
      <c r="I50" s="32"/>
      <c r="J50" s="46" t="s">
        <v>49</v>
      </c>
      <c r="K50" s="47"/>
      <c r="L50" s="47"/>
      <c r="M50" s="47"/>
      <c r="N50" s="47"/>
      <c r="O50" s="47"/>
      <c r="P50" s="48"/>
      <c r="Q50" s="32"/>
      <c r="R50" s="33"/>
    </row>
    <row r="51" spans="2:18" ht="12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 ht="12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 ht="12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 ht="12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 ht="12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 ht="12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 ht="12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 ht="12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>
      <c r="B59" s="31"/>
      <c r="C59" s="32"/>
      <c r="D59" s="51" t="s">
        <v>50</v>
      </c>
      <c r="E59" s="52"/>
      <c r="F59" s="52"/>
      <c r="G59" s="53" t="s">
        <v>51</v>
      </c>
      <c r="H59" s="54"/>
      <c r="I59" s="32"/>
      <c r="J59" s="51" t="s">
        <v>50</v>
      </c>
      <c r="K59" s="52"/>
      <c r="L59" s="52"/>
      <c r="M59" s="52"/>
      <c r="N59" s="53" t="s">
        <v>51</v>
      </c>
      <c r="O59" s="52"/>
      <c r="P59" s="54"/>
      <c r="Q59" s="32"/>
      <c r="R59" s="33"/>
    </row>
    <row r="60" spans="2:18" ht="12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>
      <c r="B61" s="31"/>
      <c r="C61" s="32"/>
      <c r="D61" s="46" t="s">
        <v>52</v>
      </c>
      <c r="E61" s="47"/>
      <c r="F61" s="47"/>
      <c r="G61" s="47"/>
      <c r="H61" s="48"/>
      <c r="I61" s="32"/>
      <c r="J61" s="46" t="s">
        <v>53</v>
      </c>
      <c r="K61" s="47"/>
      <c r="L61" s="47"/>
      <c r="M61" s="47"/>
      <c r="N61" s="47"/>
      <c r="O61" s="47"/>
      <c r="P61" s="48"/>
      <c r="Q61" s="32"/>
      <c r="R61" s="33"/>
    </row>
    <row r="62" spans="2:18" ht="12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 ht="12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 ht="12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21" ht="12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21" ht="12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21" ht="12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21" ht="12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21" ht="12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21" s="1" customFormat="1">
      <c r="B70" s="31"/>
      <c r="C70" s="32"/>
      <c r="D70" s="51" t="s">
        <v>50</v>
      </c>
      <c r="E70" s="52"/>
      <c r="F70" s="52"/>
      <c r="G70" s="53" t="s">
        <v>51</v>
      </c>
      <c r="H70" s="54"/>
      <c r="I70" s="32"/>
      <c r="J70" s="51" t="s">
        <v>50</v>
      </c>
      <c r="K70" s="52"/>
      <c r="L70" s="52"/>
      <c r="M70" s="52"/>
      <c r="N70" s="53" t="s">
        <v>51</v>
      </c>
      <c r="O70" s="52"/>
      <c r="P70" s="54"/>
      <c r="Q70" s="32"/>
      <c r="R70" s="33"/>
    </row>
    <row r="71" spans="2:21" s="1" customFormat="1" ht="14.4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21" s="1" customFormat="1" ht="6.9" customHeight="1">
      <c r="B75" s="11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6"/>
    </row>
    <row r="76" spans="2:21" s="1" customFormat="1" ht="36.9" customHeight="1">
      <c r="B76" s="31"/>
      <c r="C76" s="168" t="s">
        <v>119</v>
      </c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33"/>
      <c r="T76" s="117"/>
      <c r="U76" s="117"/>
    </row>
    <row r="77" spans="2:21" s="1" customFormat="1" ht="6.9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  <c r="T77" s="117"/>
      <c r="U77" s="117"/>
    </row>
    <row r="78" spans="2:21" s="1" customFormat="1" ht="30" customHeight="1">
      <c r="B78" s="31"/>
      <c r="C78" s="28" t="s">
        <v>16</v>
      </c>
      <c r="D78" s="32"/>
      <c r="E78" s="32"/>
      <c r="F78" s="214" t="str">
        <f>F6</f>
        <v>Živičná úprava obecný úrad Petrovce</v>
      </c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32"/>
      <c r="R78" s="33"/>
      <c r="T78" s="117"/>
      <c r="U78" s="117"/>
    </row>
    <row r="79" spans="2:21" s="1" customFormat="1" ht="36.9" customHeight="1">
      <c r="B79" s="31"/>
      <c r="C79" s="65" t="s">
        <v>115</v>
      </c>
      <c r="D79" s="32"/>
      <c r="E79" s="32"/>
      <c r="F79" s="198" t="str">
        <f>F7</f>
        <v>1528c - Obchod</v>
      </c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32"/>
      <c r="R79" s="33"/>
      <c r="T79" s="117"/>
      <c r="U79" s="117"/>
    </row>
    <row r="80" spans="2:21" s="1" customFormat="1" ht="6.9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  <c r="T80" s="117"/>
      <c r="U80" s="117"/>
    </row>
    <row r="81" spans="2:47" s="1" customFormat="1" ht="18" customHeight="1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17" t="str">
        <f>IF(O9="","",O9)</f>
        <v>21. 9. 2020</v>
      </c>
      <c r="N81" s="217"/>
      <c r="O81" s="217"/>
      <c r="P81" s="217"/>
      <c r="Q81" s="32"/>
      <c r="R81" s="33"/>
      <c r="T81" s="117"/>
      <c r="U81" s="117"/>
    </row>
    <row r="82" spans="2:47" s="1" customFormat="1" ht="6.9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  <c r="T82" s="117"/>
      <c r="U82" s="117"/>
    </row>
    <row r="83" spans="2:47" s="1" customFormat="1" ht="13.2">
      <c r="B83" s="31"/>
      <c r="C83" s="28" t="s">
        <v>25</v>
      </c>
      <c r="D83" s="32"/>
      <c r="E83" s="32"/>
      <c r="F83" s="26" t="str">
        <f>E12</f>
        <v>Obec Petrovce</v>
      </c>
      <c r="G83" s="32"/>
      <c r="H83" s="32"/>
      <c r="I83" s="32"/>
      <c r="J83" s="32"/>
      <c r="K83" s="28" t="s">
        <v>30</v>
      </c>
      <c r="L83" s="32"/>
      <c r="M83" s="170" t="str">
        <f>E18</f>
        <v>Ing. Viera Bumberová</v>
      </c>
      <c r="N83" s="170"/>
      <c r="O83" s="170"/>
      <c r="P83" s="170"/>
      <c r="Q83" s="170"/>
      <c r="R83" s="33"/>
      <c r="T83" s="117"/>
      <c r="U83" s="117"/>
    </row>
    <row r="84" spans="2:47" s="1" customFormat="1" ht="14.4" customHeight="1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33</v>
      </c>
      <c r="L84" s="32"/>
      <c r="M84" s="170" t="str">
        <f>E21</f>
        <v xml:space="preserve"> </v>
      </c>
      <c r="N84" s="170"/>
      <c r="O84" s="170"/>
      <c r="P84" s="170"/>
      <c r="Q84" s="170"/>
      <c r="R84" s="33"/>
      <c r="T84" s="117"/>
      <c r="U84" s="117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  <c r="T85" s="117"/>
      <c r="U85" s="117"/>
    </row>
    <row r="86" spans="2:47" s="1" customFormat="1" ht="29.25" customHeight="1">
      <c r="B86" s="31"/>
      <c r="C86" s="223" t="s">
        <v>120</v>
      </c>
      <c r="D86" s="224"/>
      <c r="E86" s="224"/>
      <c r="F86" s="224"/>
      <c r="G86" s="224"/>
      <c r="H86" s="106"/>
      <c r="I86" s="106"/>
      <c r="J86" s="106"/>
      <c r="K86" s="106"/>
      <c r="L86" s="106"/>
      <c r="M86" s="106"/>
      <c r="N86" s="223" t="s">
        <v>121</v>
      </c>
      <c r="O86" s="224"/>
      <c r="P86" s="224"/>
      <c r="Q86" s="224"/>
      <c r="R86" s="33"/>
      <c r="T86" s="117"/>
      <c r="U86" s="117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  <c r="T87" s="117"/>
      <c r="U87" s="117"/>
    </row>
    <row r="88" spans="2:47" s="1" customFormat="1" ht="29.25" customHeight="1">
      <c r="B88" s="31"/>
      <c r="C88" s="118" t="s">
        <v>122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77">
        <f>N112</f>
        <v>3210.29</v>
      </c>
      <c r="O88" s="225"/>
      <c r="P88" s="225"/>
      <c r="Q88" s="225"/>
      <c r="R88" s="33"/>
      <c r="T88" s="117"/>
      <c r="U88" s="117"/>
      <c r="AU88" s="18" t="s">
        <v>123</v>
      </c>
    </row>
    <row r="89" spans="2:47" s="6" customFormat="1" ht="24.9" customHeight="1">
      <c r="B89" s="119"/>
      <c r="C89" s="120"/>
      <c r="D89" s="121" t="s">
        <v>124</v>
      </c>
      <c r="E89" s="120"/>
      <c r="F89" s="120"/>
      <c r="G89" s="120"/>
      <c r="H89" s="120"/>
      <c r="I89" s="120"/>
      <c r="J89" s="120"/>
      <c r="K89" s="120"/>
      <c r="L89" s="120"/>
      <c r="M89" s="120"/>
      <c r="N89" s="209">
        <f>N113</f>
        <v>3210.29</v>
      </c>
      <c r="O89" s="226"/>
      <c r="P89" s="226"/>
      <c r="Q89" s="226"/>
      <c r="R89" s="122"/>
      <c r="T89" s="123"/>
      <c r="U89" s="123"/>
    </row>
    <row r="90" spans="2:47" s="7" customFormat="1" ht="19.95" customHeight="1">
      <c r="B90" s="124"/>
      <c r="C90" s="125"/>
      <c r="D90" s="126" t="s">
        <v>125</v>
      </c>
      <c r="E90" s="125"/>
      <c r="F90" s="125"/>
      <c r="G90" s="125"/>
      <c r="H90" s="125"/>
      <c r="I90" s="125"/>
      <c r="J90" s="125"/>
      <c r="K90" s="125"/>
      <c r="L90" s="125"/>
      <c r="M90" s="125"/>
      <c r="N90" s="227">
        <f>N114</f>
        <v>3178.79</v>
      </c>
      <c r="O90" s="228"/>
      <c r="P90" s="228"/>
      <c r="Q90" s="228"/>
      <c r="R90" s="127"/>
      <c r="T90" s="128"/>
      <c r="U90" s="128"/>
    </row>
    <row r="91" spans="2:47" s="7" customFormat="1" ht="19.95" customHeight="1">
      <c r="B91" s="124"/>
      <c r="C91" s="125"/>
      <c r="D91" s="126" t="s">
        <v>126</v>
      </c>
      <c r="E91" s="125"/>
      <c r="F91" s="125"/>
      <c r="G91" s="125"/>
      <c r="H91" s="125"/>
      <c r="I91" s="125"/>
      <c r="J91" s="125"/>
      <c r="K91" s="125"/>
      <c r="L91" s="125"/>
      <c r="M91" s="125"/>
      <c r="N91" s="227">
        <f>N117</f>
        <v>31.5</v>
      </c>
      <c r="O91" s="228"/>
      <c r="P91" s="228"/>
      <c r="Q91" s="228"/>
      <c r="R91" s="127"/>
      <c r="T91" s="128"/>
      <c r="U91" s="128"/>
    </row>
    <row r="92" spans="2:47" s="1" customFormat="1" ht="21.75" customHeight="1"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3"/>
      <c r="T92" s="117"/>
      <c r="U92" s="117"/>
    </row>
    <row r="93" spans="2:47" s="1" customFormat="1" ht="29.25" customHeight="1">
      <c r="B93" s="31"/>
      <c r="C93" s="118" t="s">
        <v>127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225">
        <v>0</v>
      </c>
      <c r="O93" s="229"/>
      <c r="P93" s="229"/>
      <c r="Q93" s="229"/>
      <c r="R93" s="33"/>
      <c r="T93" s="129"/>
      <c r="U93" s="130" t="s">
        <v>38</v>
      </c>
    </row>
    <row r="94" spans="2:47" s="1" customFormat="1" ht="18" customHeight="1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3"/>
      <c r="T94" s="117"/>
      <c r="U94" s="117"/>
    </row>
    <row r="95" spans="2:47" s="1" customFormat="1" ht="29.25" customHeight="1">
      <c r="B95" s="31"/>
      <c r="C95" s="105" t="s">
        <v>108</v>
      </c>
      <c r="D95" s="106"/>
      <c r="E95" s="106"/>
      <c r="F95" s="106"/>
      <c r="G95" s="106"/>
      <c r="H95" s="106"/>
      <c r="I95" s="106"/>
      <c r="J95" s="106"/>
      <c r="K95" s="106"/>
      <c r="L95" s="200">
        <f>ROUND(SUM(N88+N93),2)</f>
        <v>3210.29</v>
      </c>
      <c r="M95" s="200"/>
      <c r="N95" s="200"/>
      <c r="O95" s="200"/>
      <c r="P95" s="200"/>
      <c r="Q95" s="200"/>
      <c r="R95" s="33"/>
      <c r="T95" s="117"/>
      <c r="U95" s="117"/>
    </row>
    <row r="96" spans="2:47" s="1" customFormat="1" ht="6.9" customHeight="1">
      <c r="B96" s="55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7"/>
      <c r="T96" s="117"/>
      <c r="U96" s="117"/>
    </row>
    <row r="100" spans="2:63" s="1" customFormat="1" ht="6.9" customHeight="1">
      <c r="B100" s="58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60"/>
    </row>
    <row r="101" spans="2:63" s="1" customFormat="1" ht="36.9" customHeight="1">
      <c r="B101" s="31"/>
      <c r="C101" s="168" t="s">
        <v>128</v>
      </c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33"/>
    </row>
    <row r="102" spans="2:63" s="1" customFormat="1" ht="6.9" customHeight="1"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3"/>
    </row>
    <row r="103" spans="2:63" s="1" customFormat="1" ht="30" customHeight="1">
      <c r="B103" s="31"/>
      <c r="C103" s="28" t="s">
        <v>16</v>
      </c>
      <c r="D103" s="32"/>
      <c r="E103" s="32"/>
      <c r="F103" s="214" t="str">
        <f>F6</f>
        <v>Živičná úprava obecný úrad Petrovce</v>
      </c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32"/>
      <c r="R103" s="33"/>
    </row>
    <row r="104" spans="2:63" s="1" customFormat="1" ht="36.9" customHeight="1">
      <c r="B104" s="31"/>
      <c r="C104" s="65" t="s">
        <v>115</v>
      </c>
      <c r="D104" s="32"/>
      <c r="E104" s="32"/>
      <c r="F104" s="198" t="str">
        <f>F7</f>
        <v>1528c - Obchod</v>
      </c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32"/>
      <c r="R104" s="33"/>
    </row>
    <row r="105" spans="2:63" s="1" customFormat="1" ht="6.9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63" s="1" customFormat="1" ht="18" customHeight="1">
      <c r="B106" s="31"/>
      <c r="C106" s="28" t="s">
        <v>21</v>
      </c>
      <c r="D106" s="32"/>
      <c r="E106" s="32"/>
      <c r="F106" s="26" t="str">
        <f>F9</f>
        <v xml:space="preserve"> </v>
      </c>
      <c r="G106" s="32"/>
      <c r="H106" s="32"/>
      <c r="I106" s="32"/>
      <c r="J106" s="32"/>
      <c r="K106" s="28" t="s">
        <v>23</v>
      </c>
      <c r="L106" s="32"/>
      <c r="M106" s="217" t="str">
        <f>IF(O9="","",O9)</f>
        <v>21. 9. 2020</v>
      </c>
      <c r="N106" s="217"/>
      <c r="O106" s="217"/>
      <c r="P106" s="217"/>
      <c r="Q106" s="32"/>
      <c r="R106" s="33"/>
    </row>
    <row r="107" spans="2:63" s="1" customFormat="1" ht="6.9" customHeight="1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63" s="1" customFormat="1" ht="13.2">
      <c r="B108" s="31"/>
      <c r="C108" s="28" t="s">
        <v>25</v>
      </c>
      <c r="D108" s="32"/>
      <c r="E108" s="32"/>
      <c r="F108" s="26" t="str">
        <f>E12</f>
        <v>Obec Petrovce</v>
      </c>
      <c r="G108" s="32"/>
      <c r="H108" s="32"/>
      <c r="I108" s="32"/>
      <c r="J108" s="32"/>
      <c r="K108" s="28" t="s">
        <v>30</v>
      </c>
      <c r="L108" s="32"/>
      <c r="M108" s="170" t="str">
        <f>E18</f>
        <v>Ing. Viera Bumberová</v>
      </c>
      <c r="N108" s="170"/>
      <c r="O108" s="170"/>
      <c r="P108" s="170"/>
      <c r="Q108" s="170"/>
      <c r="R108" s="33"/>
    </row>
    <row r="109" spans="2:63" s="1" customFormat="1" ht="14.4" customHeight="1">
      <c r="B109" s="31"/>
      <c r="C109" s="28" t="s">
        <v>29</v>
      </c>
      <c r="D109" s="32"/>
      <c r="E109" s="32"/>
      <c r="F109" s="26" t="str">
        <f>IF(E15="","",E15)</f>
        <v xml:space="preserve"> </v>
      </c>
      <c r="G109" s="32"/>
      <c r="H109" s="32"/>
      <c r="I109" s="32"/>
      <c r="J109" s="32"/>
      <c r="K109" s="28" t="s">
        <v>33</v>
      </c>
      <c r="L109" s="32"/>
      <c r="M109" s="170" t="str">
        <f>E21</f>
        <v xml:space="preserve"> </v>
      </c>
      <c r="N109" s="170"/>
      <c r="O109" s="170"/>
      <c r="P109" s="170"/>
      <c r="Q109" s="170"/>
      <c r="R109" s="33"/>
    </row>
    <row r="110" spans="2:63" s="1" customFormat="1" ht="10.35" customHeight="1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</row>
    <row r="111" spans="2:63" s="8" customFormat="1" ht="29.25" customHeight="1">
      <c r="B111" s="131"/>
      <c r="C111" s="132" t="s">
        <v>129</v>
      </c>
      <c r="D111" s="133" t="s">
        <v>130</v>
      </c>
      <c r="E111" s="133" t="s">
        <v>56</v>
      </c>
      <c r="F111" s="204" t="s">
        <v>131</v>
      </c>
      <c r="G111" s="204"/>
      <c r="H111" s="204"/>
      <c r="I111" s="204"/>
      <c r="J111" s="133" t="s">
        <v>132</v>
      </c>
      <c r="K111" s="133" t="s">
        <v>133</v>
      </c>
      <c r="L111" s="204" t="s">
        <v>134</v>
      </c>
      <c r="M111" s="204"/>
      <c r="N111" s="204" t="s">
        <v>121</v>
      </c>
      <c r="O111" s="204"/>
      <c r="P111" s="204"/>
      <c r="Q111" s="230"/>
      <c r="R111" s="134"/>
      <c r="T111" s="76" t="s">
        <v>135</v>
      </c>
      <c r="U111" s="77" t="s">
        <v>38</v>
      </c>
      <c r="V111" s="77" t="s">
        <v>136</v>
      </c>
      <c r="W111" s="77" t="s">
        <v>137</v>
      </c>
      <c r="X111" s="77" t="s">
        <v>138</v>
      </c>
      <c r="Y111" s="77" t="s">
        <v>139</v>
      </c>
      <c r="Z111" s="77" t="s">
        <v>140</v>
      </c>
      <c r="AA111" s="78" t="s">
        <v>141</v>
      </c>
    </row>
    <row r="112" spans="2:63" s="1" customFormat="1" ht="29.25" customHeight="1">
      <c r="B112" s="31"/>
      <c r="C112" s="80" t="s">
        <v>117</v>
      </c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206">
        <f>BK112</f>
        <v>3210.29</v>
      </c>
      <c r="O112" s="207"/>
      <c r="P112" s="207"/>
      <c r="Q112" s="207"/>
      <c r="R112" s="33"/>
      <c r="T112" s="79"/>
      <c r="U112" s="47"/>
      <c r="V112" s="47"/>
      <c r="W112" s="135">
        <f>W113</f>
        <v>13.854429999999999</v>
      </c>
      <c r="X112" s="47"/>
      <c r="Y112" s="135">
        <f>Y113</f>
        <v>22.566857800000001</v>
      </c>
      <c r="Z112" s="47"/>
      <c r="AA112" s="136">
        <f>AA113</f>
        <v>0</v>
      </c>
      <c r="AT112" s="18" t="s">
        <v>73</v>
      </c>
      <c r="AU112" s="18" t="s">
        <v>123</v>
      </c>
      <c r="BK112" s="137">
        <f>BK113</f>
        <v>3210.29</v>
      </c>
    </row>
    <row r="113" spans="2:65" s="9" customFormat="1" ht="37.35" customHeight="1">
      <c r="B113" s="138"/>
      <c r="C113" s="139"/>
      <c r="D113" s="140" t="s">
        <v>124</v>
      </c>
      <c r="E113" s="140"/>
      <c r="F113" s="140"/>
      <c r="G113" s="140"/>
      <c r="H113" s="140"/>
      <c r="I113" s="140"/>
      <c r="J113" s="140"/>
      <c r="K113" s="140"/>
      <c r="L113" s="140"/>
      <c r="M113" s="140"/>
      <c r="N113" s="208">
        <f>BK113</f>
        <v>3210.29</v>
      </c>
      <c r="O113" s="209"/>
      <c r="P113" s="209"/>
      <c r="Q113" s="209"/>
      <c r="R113" s="141"/>
      <c r="T113" s="142"/>
      <c r="U113" s="139"/>
      <c r="V113" s="139"/>
      <c r="W113" s="143">
        <f>W114+W117</f>
        <v>13.854429999999999</v>
      </c>
      <c r="X113" s="139"/>
      <c r="Y113" s="143">
        <f>Y114+Y117</f>
        <v>22.566857800000001</v>
      </c>
      <c r="Z113" s="139"/>
      <c r="AA113" s="144">
        <f>AA114+AA117</f>
        <v>0</v>
      </c>
      <c r="AR113" s="145" t="s">
        <v>82</v>
      </c>
      <c r="AT113" s="146" t="s">
        <v>73</v>
      </c>
      <c r="AU113" s="146" t="s">
        <v>74</v>
      </c>
      <c r="AY113" s="145" t="s">
        <v>142</v>
      </c>
      <c r="BK113" s="147">
        <f>BK114+BK117</f>
        <v>3210.29</v>
      </c>
    </row>
    <row r="114" spans="2:65" s="9" customFormat="1" ht="19.95" customHeight="1">
      <c r="B114" s="138"/>
      <c r="C114" s="139"/>
      <c r="D114" s="148" t="s">
        <v>125</v>
      </c>
      <c r="E114" s="148"/>
      <c r="F114" s="148"/>
      <c r="G114" s="148"/>
      <c r="H114" s="148"/>
      <c r="I114" s="148"/>
      <c r="J114" s="148"/>
      <c r="K114" s="148"/>
      <c r="L114" s="148"/>
      <c r="M114" s="148"/>
      <c r="N114" s="210">
        <f>BK114</f>
        <v>3178.79</v>
      </c>
      <c r="O114" s="211"/>
      <c r="P114" s="211"/>
      <c r="Q114" s="211"/>
      <c r="R114" s="141"/>
      <c r="T114" s="142"/>
      <c r="U114" s="139"/>
      <c r="V114" s="139"/>
      <c r="W114" s="143">
        <f>SUM(W115:W116)</f>
        <v>12.40443</v>
      </c>
      <c r="X114" s="139"/>
      <c r="Y114" s="143">
        <f>SUM(Y115:Y116)</f>
        <v>22.566857800000001</v>
      </c>
      <c r="Z114" s="139"/>
      <c r="AA114" s="144">
        <f>SUM(AA115:AA116)</f>
        <v>0</v>
      </c>
      <c r="AR114" s="145" t="s">
        <v>82</v>
      </c>
      <c r="AT114" s="146" t="s">
        <v>73</v>
      </c>
      <c r="AU114" s="146" t="s">
        <v>82</v>
      </c>
      <c r="AY114" s="145" t="s">
        <v>142</v>
      </c>
      <c r="BK114" s="147">
        <f>SUM(BK115:BK116)</f>
        <v>3178.79</v>
      </c>
    </row>
    <row r="115" spans="2:65" s="1" customFormat="1" ht="38.25" customHeight="1">
      <c r="B115" s="31"/>
      <c r="C115" s="149" t="s">
        <v>143</v>
      </c>
      <c r="D115" s="149" t="s">
        <v>144</v>
      </c>
      <c r="E115" s="150" t="s">
        <v>145</v>
      </c>
      <c r="F115" s="203" t="s">
        <v>146</v>
      </c>
      <c r="G115" s="203"/>
      <c r="H115" s="203"/>
      <c r="I115" s="203"/>
      <c r="J115" s="151" t="s">
        <v>147</v>
      </c>
      <c r="K115" s="152">
        <v>3.5</v>
      </c>
      <c r="L115" s="205">
        <v>150.30000000000001</v>
      </c>
      <c r="M115" s="205"/>
      <c r="N115" s="205">
        <f>ROUND(L115*K115,2)</f>
        <v>526.04999999999995</v>
      </c>
      <c r="O115" s="205"/>
      <c r="P115" s="205"/>
      <c r="Q115" s="205"/>
      <c r="R115" s="33"/>
      <c r="T115" s="153" t="s">
        <v>19</v>
      </c>
      <c r="U115" s="40" t="s">
        <v>41</v>
      </c>
      <c r="V115" s="154">
        <v>9.9000000000000005E-2</v>
      </c>
      <c r="W115" s="154">
        <f>V115*K115</f>
        <v>0.34650000000000003</v>
      </c>
      <c r="X115" s="154">
        <v>0.15620000000000001</v>
      </c>
      <c r="Y115" s="154">
        <f>X115*K115</f>
        <v>0.54669999999999996</v>
      </c>
      <c r="Z115" s="154">
        <v>0</v>
      </c>
      <c r="AA115" s="155">
        <f>Z115*K115</f>
        <v>0</v>
      </c>
      <c r="AR115" s="18" t="s">
        <v>148</v>
      </c>
      <c r="AT115" s="18" t="s">
        <v>144</v>
      </c>
      <c r="AU115" s="18" t="s">
        <v>143</v>
      </c>
      <c r="AY115" s="18" t="s">
        <v>142</v>
      </c>
      <c r="BE115" s="156">
        <f>IF(U115="základná",N115,0)</f>
        <v>0</v>
      </c>
      <c r="BF115" s="156">
        <f>IF(U115="znížená",N115,0)</f>
        <v>526.04999999999995</v>
      </c>
      <c r="BG115" s="156">
        <f>IF(U115="zákl. prenesená",N115,0)</f>
        <v>0</v>
      </c>
      <c r="BH115" s="156">
        <f>IF(U115="zníž. prenesená",N115,0)</f>
        <v>0</v>
      </c>
      <c r="BI115" s="156">
        <f>IF(U115="nulová",N115,0)</f>
        <v>0</v>
      </c>
      <c r="BJ115" s="18" t="s">
        <v>143</v>
      </c>
      <c r="BK115" s="156">
        <f>ROUND(L115*K115,2)</f>
        <v>526.04999999999995</v>
      </c>
      <c r="BL115" s="18" t="s">
        <v>148</v>
      </c>
      <c r="BM115" s="18" t="s">
        <v>149</v>
      </c>
    </row>
    <row r="116" spans="2:65" s="1" customFormat="1" ht="38.25" customHeight="1">
      <c r="B116" s="31"/>
      <c r="C116" s="149" t="s">
        <v>82</v>
      </c>
      <c r="D116" s="149" t="s">
        <v>144</v>
      </c>
      <c r="E116" s="150" t="s">
        <v>150</v>
      </c>
      <c r="F116" s="203" t="s">
        <v>151</v>
      </c>
      <c r="G116" s="203"/>
      <c r="H116" s="203"/>
      <c r="I116" s="203"/>
      <c r="J116" s="151" t="s">
        <v>152</v>
      </c>
      <c r="K116" s="152">
        <v>169.83</v>
      </c>
      <c r="L116" s="205">
        <v>15.62</v>
      </c>
      <c r="M116" s="205"/>
      <c r="N116" s="205">
        <f>ROUND(L116*K116,2)</f>
        <v>2652.74</v>
      </c>
      <c r="O116" s="205"/>
      <c r="P116" s="205"/>
      <c r="Q116" s="205"/>
      <c r="R116" s="33"/>
      <c r="T116" s="153" t="s">
        <v>19</v>
      </c>
      <c r="U116" s="40" t="s">
        <v>41</v>
      </c>
      <c r="V116" s="154">
        <v>7.0999999999999994E-2</v>
      </c>
      <c r="W116" s="154">
        <f>V116*K116</f>
        <v>12.057929999999999</v>
      </c>
      <c r="X116" s="154">
        <v>0.12966</v>
      </c>
      <c r="Y116" s="154">
        <f>X116*K116</f>
        <v>22.0201578</v>
      </c>
      <c r="Z116" s="154">
        <v>0</v>
      </c>
      <c r="AA116" s="155">
        <f>Z116*K116</f>
        <v>0</v>
      </c>
      <c r="AR116" s="18" t="s">
        <v>148</v>
      </c>
      <c r="AT116" s="18" t="s">
        <v>144</v>
      </c>
      <c r="AU116" s="18" t="s">
        <v>143</v>
      </c>
      <c r="AY116" s="18" t="s">
        <v>142</v>
      </c>
      <c r="BE116" s="156">
        <f>IF(U116="základná",N116,0)</f>
        <v>0</v>
      </c>
      <c r="BF116" s="156">
        <f>IF(U116="znížená",N116,0)</f>
        <v>2652.74</v>
      </c>
      <c r="BG116" s="156">
        <f>IF(U116="zákl. prenesená",N116,0)</f>
        <v>0</v>
      </c>
      <c r="BH116" s="156">
        <f>IF(U116="zníž. prenesená",N116,0)</f>
        <v>0</v>
      </c>
      <c r="BI116" s="156">
        <f>IF(U116="nulová",N116,0)</f>
        <v>0</v>
      </c>
      <c r="BJ116" s="18" t="s">
        <v>143</v>
      </c>
      <c r="BK116" s="156">
        <f>ROUND(L116*K116,2)</f>
        <v>2652.74</v>
      </c>
      <c r="BL116" s="18" t="s">
        <v>148</v>
      </c>
      <c r="BM116" s="18" t="s">
        <v>153</v>
      </c>
    </row>
    <row r="117" spans="2:65" s="9" customFormat="1" ht="29.85" customHeight="1">
      <c r="B117" s="138"/>
      <c r="C117" s="139"/>
      <c r="D117" s="148" t="s">
        <v>126</v>
      </c>
      <c r="E117" s="148"/>
      <c r="F117" s="148"/>
      <c r="G117" s="148"/>
      <c r="H117" s="148"/>
      <c r="I117" s="148"/>
      <c r="J117" s="148"/>
      <c r="K117" s="148"/>
      <c r="L117" s="148"/>
      <c r="M117" s="148"/>
      <c r="N117" s="212">
        <f>BK117</f>
        <v>31.5</v>
      </c>
      <c r="O117" s="213"/>
      <c r="P117" s="213"/>
      <c r="Q117" s="213"/>
      <c r="R117" s="141"/>
      <c r="T117" s="142"/>
      <c r="U117" s="139"/>
      <c r="V117" s="139"/>
      <c r="W117" s="143">
        <f>W118</f>
        <v>1.45</v>
      </c>
      <c r="X117" s="139"/>
      <c r="Y117" s="143">
        <f>Y118</f>
        <v>0</v>
      </c>
      <c r="Z117" s="139"/>
      <c r="AA117" s="144">
        <f>AA118</f>
        <v>0</v>
      </c>
      <c r="AR117" s="145" t="s">
        <v>82</v>
      </c>
      <c r="AT117" s="146" t="s">
        <v>73</v>
      </c>
      <c r="AU117" s="146" t="s">
        <v>82</v>
      </c>
      <c r="AY117" s="145" t="s">
        <v>142</v>
      </c>
      <c r="BK117" s="147">
        <f>BK118</f>
        <v>31.5</v>
      </c>
    </row>
    <row r="118" spans="2:65" s="1" customFormat="1" ht="25.5" customHeight="1">
      <c r="B118" s="31"/>
      <c r="C118" s="149" t="s">
        <v>154</v>
      </c>
      <c r="D118" s="149" t="s">
        <v>144</v>
      </c>
      <c r="E118" s="150" t="s">
        <v>155</v>
      </c>
      <c r="F118" s="203" t="s">
        <v>156</v>
      </c>
      <c r="G118" s="203"/>
      <c r="H118" s="203"/>
      <c r="I118" s="203"/>
      <c r="J118" s="151" t="s">
        <v>157</v>
      </c>
      <c r="K118" s="152">
        <v>10</v>
      </c>
      <c r="L118" s="205">
        <v>3.15</v>
      </c>
      <c r="M118" s="205"/>
      <c r="N118" s="205">
        <f>ROUND(L118*K118,2)</f>
        <v>31.5</v>
      </c>
      <c r="O118" s="205"/>
      <c r="P118" s="205"/>
      <c r="Q118" s="205"/>
      <c r="R118" s="33"/>
      <c r="T118" s="153" t="s">
        <v>19</v>
      </c>
      <c r="U118" s="157" t="s">
        <v>41</v>
      </c>
      <c r="V118" s="158">
        <v>0.14499999999999999</v>
      </c>
      <c r="W118" s="158">
        <f>V118*K118</f>
        <v>1.45</v>
      </c>
      <c r="X118" s="158">
        <v>0</v>
      </c>
      <c r="Y118" s="158">
        <f>X118*K118</f>
        <v>0</v>
      </c>
      <c r="Z118" s="158">
        <v>0</v>
      </c>
      <c r="AA118" s="159">
        <f>Z118*K118</f>
        <v>0</v>
      </c>
      <c r="AR118" s="18" t="s">
        <v>148</v>
      </c>
      <c r="AT118" s="18" t="s">
        <v>144</v>
      </c>
      <c r="AU118" s="18" t="s">
        <v>143</v>
      </c>
      <c r="AY118" s="18" t="s">
        <v>142</v>
      </c>
      <c r="BE118" s="156">
        <f>IF(U118="základná",N118,0)</f>
        <v>0</v>
      </c>
      <c r="BF118" s="156">
        <f>IF(U118="znížená",N118,0)</f>
        <v>31.5</v>
      </c>
      <c r="BG118" s="156">
        <f>IF(U118="zákl. prenesená",N118,0)</f>
        <v>0</v>
      </c>
      <c r="BH118" s="156">
        <f>IF(U118="zníž. prenesená",N118,0)</f>
        <v>0</v>
      </c>
      <c r="BI118" s="156">
        <f>IF(U118="nulová",N118,0)</f>
        <v>0</v>
      </c>
      <c r="BJ118" s="18" t="s">
        <v>143</v>
      </c>
      <c r="BK118" s="156">
        <f>ROUND(L118*K118,2)</f>
        <v>31.5</v>
      </c>
      <c r="BL118" s="18" t="s">
        <v>148</v>
      </c>
      <c r="BM118" s="18" t="s">
        <v>161</v>
      </c>
    </row>
    <row r="119" spans="2:65" s="1" customFormat="1" ht="6.9" customHeight="1">
      <c r="B119" s="55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7"/>
    </row>
  </sheetData>
  <sheetProtection algorithmName="SHA-512" hashValue="5IRzCgaq4jIgiPO+R5xRu+GERVPQtBHBt9WJfsy8fMrB4VmFTyGQVGvNiwevlWPZ1NbHH2UMpByktl2QD2YYNA==" saltValue="qmqQEg03o5iJIWRPIrydCfBLmGU98lrXdQnMyNOyLI3jnujA7GE9ThWXO6rAaLdWoip5uKUO1/mnGt4gf0HLiw==" spinCount="10" sheet="1" objects="1" scenarios="1" formatColumns="0" formatRows="0"/>
  <mergeCells count="66">
    <mergeCell ref="M108:Q108"/>
    <mergeCell ref="M109:Q109"/>
    <mergeCell ref="L111:M111"/>
    <mergeCell ref="N111:Q111"/>
    <mergeCell ref="L95:Q95"/>
    <mergeCell ref="C101:Q101"/>
    <mergeCell ref="F104:P104"/>
    <mergeCell ref="F103:P103"/>
    <mergeCell ref="M106:P106"/>
    <mergeCell ref="N88:Q88"/>
    <mergeCell ref="N89:Q89"/>
    <mergeCell ref="N90:Q90"/>
    <mergeCell ref="N91:Q91"/>
    <mergeCell ref="N93:Q93"/>
    <mergeCell ref="M81:P81"/>
    <mergeCell ref="M83:Q83"/>
    <mergeCell ref="M84:Q84"/>
    <mergeCell ref="C86:G86"/>
    <mergeCell ref="N86:Q86"/>
    <mergeCell ref="H36:J36"/>
    <mergeCell ref="M36:P36"/>
    <mergeCell ref="L38:P38"/>
    <mergeCell ref="C76:Q76"/>
    <mergeCell ref="F79:P79"/>
    <mergeCell ref="F78:P78"/>
    <mergeCell ref="H33:J33"/>
    <mergeCell ref="M33:P33"/>
    <mergeCell ref="H34:J34"/>
    <mergeCell ref="M34:P34"/>
    <mergeCell ref="H35:J35"/>
    <mergeCell ref="M35:P35"/>
    <mergeCell ref="S2:AC2"/>
    <mergeCell ref="M27:P27"/>
    <mergeCell ref="M30:P30"/>
    <mergeCell ref="M28:P28"/>
    <mergeCell ref="H32:J32"/>
    <mergeCell ref="M32:P32"/>
    <mergeCell ref="O18:P18"/>
    <mergeCell ref="O20:P20"/>
    <mergeCell ref="O21:P21"/>
    <mergeCell ref="E24:L24"/>
    <mergeCell ref="H1:K1"/>
    <mergeCell ref="O11:P11"/>
    <mergeCell ref="O12:P12"/>
    <mergeCell ref="O14:P14"/>
    <mergeCell ref="O15:P15"/>
    <mergeCell ref="O17:P17"/>
    <mergeCell ref="C2:Q2"/>
    <mergeCell ref="C4:Q4"/>
    <mergeCell ref="F6:P6"/>
    <mergeCell ref="F7:P7"/>
    <mergeCell ref="O9:P9"/>
    <mergeCell ref="F118:I118"/>
    <mergeCell ref="F111:I111"/>
    <mergeCell ref="F115:I115"/>
    <mergeCell ref="L115:M115"/>
    <mergeCell ref="N115:Q115"/>
    <mergeCell ref="F116:I116"/>
    <mergeCell ref="L116:M116"/>
    <mergeCell ref="N116:Q116"/>
    <mergeCell ref="L118:M118"/>
    <mergeCell ref="N118:Q118"/>
    <mergeCell ref="N112:Q112"/>
    <mergeCell ref="N113:Q113"/>
    <mergeCell ref="N114:Q114"/>
    <mergeCell ref="N117:Q117"/>
  </mergeCells>
  <hyperlinks>
    <hyperlink ref="F1:G1" location="C2" display="1) Krycí list rozpočtu" xr:uid="{00000000-0004-0000-0300-000000000000}"/>
    <hyperlink ref="H1:K1" location="C86" display="2) Rekapitulácia rozpočtu" xr:uid="{00000000-0004-0000-0300-000001000000}"/>
    <hyperlink ref="L1" location="C111" display="3) Rozpočet" xr:uid="{00000000-0004-0000-0300-000002000000}"/>
    <hyperlink ref="S1:T1" location="'Rekapitulácia stavby'!C2" display="Rekapitulácia stavby" xr:uid="{00000000-0004-0000-03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N119"/>
  <sheetViews>
    <sheetView showGridLines="0" workbookViewId="0">
      <pane ySplit="1" topLeftCell="A2" activePane="bottomLeft" state="frozen"/>
      <selection pane="bottomLeft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07"/>
      <c r="B1" s="11"/>
      <c r="C1" s="11"/>
      <c r="D1" s="12" t="s">
        <v>1</v>
      </c>
      <c r="E1" s="11"/>
      <c r="F1" s="13" t="s">
        <v>109</v>
      </c>
      <c r="G1" s="13"/>
      <c r="H1" s="218" t="s">
        <v>110</v>
      </c>
      <c r="I1" s="218"/>
      <c r="J1" s="218"/>
      <c r="K1" s="218"/>
      <c r="L1" s="13" t="s">
        <v>111</v>
      </c>
      <c r="M1" s="11"/>
      <c r="N1" s="11"/>
      <c r="O1" s="12" t="s">
        <v>112</v>
      </c>
      <c r="P1" s="11"/>
      <c r="Q1" s="11"/>
      <c r="R1" s="11"/>
      <c r="S1" s="13" t="s">
        <v>113</v>
      </c>
      <c r="T1" s="13"/>
      <c r="U1" s="107"/>
      <c r="V1" s="107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" customHeight="1">
      <c r="C2" s="166" t="s">
        <v>7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S2" s="173" t="s">
        <v>8</v>
      </c>
      <c r="T2" s="174"/>
      <c r="U2" s="174"/>
      <c r="V2" s="174"/>
      <c r="W2" s="174"/>
      <c r="X2" s="174"/>
      <c r="Y2" s="174"/>
      <c r="Z2" s="174"/>
      <c r="AA2" s="174"/>
      <c r="AB2" s="174"/>
      <c r="AC2" s="174"/>
      <c r="AT2" s="18" t="s">
        <v>92</v>
      </c>
    </row>
    <row r="3" spans="1:6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74</v>
      </c>
    </row>
    <row r="4" spans="1:66" ht="36.9" customHeight="1">
      <c r="B4" s="22"/>
      <c r="C4" s="168" t="s">
        <v>114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23"/>
      <c r="T4" s="17" t="s">
        <v>12</v>
      </c>
      <c r="AT4" s="18" t="s">
        <v>6</v>
      </c>
    </row>
    <row r="5" spans="1:66" ht="6.9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16</v>
      </c>
      <c r="E6" s="24"/>
      <c r="F6" s="214" t="str">
        <f>'Rekapitulácia stavby'!K6</f>
        <v>Živičná úprava obecný úrad Petrovce</v>
      </c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4"/>
      <c r="R6" s="23"/>
    </row>
    <row r="7" spans="1:66" s="1" customFormat="1" ht="32.85" customHeight="1">
      <c r="B7" s="31"/>
      <c r="C7" s="32"/>
      <c r="D7" s="27" t="s">
        <v>115</v>
      </c>
      <c r="E7" s="32"/>
      <c r="F7" s="172" t="s">
        <v>162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32"/>
      <c r="R7" s="33"/>
    </row>
    <row r="8" spans="1:66" s="1" customFormat="1" ht="14.4" customHeight="1">
      <c r="B8" s="31"/>
      <c r="C8" s="32"/>
      <c r="D8" s="28" t="s">
        <v>18</v>
      </c>
      <c r="E8" s="32"/>
      <c r="F8" s="26" t="s">
        <v>19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19</v>
      </c>
      <c r="P8" s="32"/>
      <c r="Q8" s="32"/>
      <c r="R8" s="33"/>
    </row>
    <row r="9" spans="1:66" s="1" customFormat="1" ht="14.4" customHeight="1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17" t="str">
        <f>'Rekapitulácia stavby'!AN8</f>
        <v>21. 9. 2020</v>
      </c>
      <c r="P9" s="217"/>
      <c r="Q9" s="32"/>
      <c r="R9" s="33"/>
    </row>
    <row r="10" spans="1:66" s="1" customFormat="1" ht="10.8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" customHeight="1">
      <c r="B11" s="31"/>
      <c r="C11" s="32"/>
      <c r="D11" s="28" t="s">
        <v>25</v>
      </c>
      <c r="E11" s="32"/>
      <c r="F11" s="32"/>
      <c r="G11" s="32"/>
      <c r="H11" s="32"/>
      <c r="I11" s="32"/>
      <c r="J11" s="32"/>
      <c r="K11" s="32"/>
      <c r="L11" s="32"/>
      <c r="M11" s="28" t="s">
        <v>26</v>
      </c>
      <c r="N11" s="32"/>
      <c r="O11" s="170" t="s">
        <v>19</v>
      </c>
      <c r="P11" s="170"/>
      <c r="Q11" s="32"/>
      <c r="R11" s="33"/>
    </row>
    <row r="12" spans="1:66" s="1" customFormat="1" ht="18" customHeight="1">
      <c r="B12" s="31"/>
      <c r="C12" s="32"/>
      <c r="D12" s="32"/>
      <c r="E12" s="26" t="s">
        <v>27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170" t="s">
        <v>19</v>
      </c>
      <c r="P12" s="170"/>
      <c r="Q12" s="32"/>
      <c r="R12" s="33"/>
    </row>
    <row r="13" spans="1:66" s="1" customFormat="1" ht="6.9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" customHeight="1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26</v>
      </c>
      <c r="N14" s="32"/>
      <c r="O14" s="170" t="str">
        <f>IF('Rekapitulácia stavby'!AN13="","",'Rekapitulácia stavby'!AN13)</f>
        <v/>
      </c>
      <c r="P14" s="170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170" t="str">
        <f>IF('Rekapitulácia stavby'!AN14="","",'Rekapitulácia stavby'!AN14)</f>
        <v/>
      </c>
      <c r="P15" s="170"/>
      <c r="Q15" s="32"/>
      <c r="R15" s="33"/>
    </row>
    <row r="16" spans="1:66" s="1" customFormat="1" ht="6.9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" customHeight="1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26</v>
      </c>
      <c r="N17" s="32"/>
      <c r="O17" s="170" t="str">
        <f>IF('Rekapitulácia stavby'!AN16="","",'Rekapitulácia stavby'!AN16)</f>
        <v/>
      </c>
      <c r="P17" s="170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IF('Rekapitulácia stavby'!E17="","",'Rekapitulácia stavby'!E17)</f>
        <v>Ing. Viera Bumberová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170" t="str">
        <f>IF('Rekapitulácia stavby'!AN17="","",'Rekapitulácia stavby'!AN17)</f>
        <v/>
      </c>
      <c r="P18" s="170"/>
      <c r="Q18" s="32"/>
      <c r="R18" s="33"/>
    </row>
    <row r="19" spans="2:18" s="1" customFormat="1" ht="6.9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" customHeight="1">
      <c r="B20" s="31"/>
      <c r="C20" s="32"/>
      <c r="D20" s="28" t="s">
        <v>33</v>
      </c>
      <c r="E20" s="32"/>
      <c r="F20" s="32"/>
      <c r="G20" s="32"/>
      <c r="H20" s="32"/>
      <c r="I20" s="32"/>
      <c r="J20" s="32"/>
      <c r="K20" s="32"/>
      <c r="L20" s="32"/>
      <c r="M20" s="28" t="s">
        <v>26</v>
      </c>
      <c r="N20" s="32"/>
      <c r="O20" s="170" t="str">
        <f>IF('Rekapitulácia stavby'!AN19="","",'Rekapitulácia stavby'!AN19)</f>
        <v/>
      </c>
      <c r="P20" s="170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IF('Rekapitulácia stavby'!E20="","",'Rekapitulácia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170" t="str">
        <f>IF('Rekapitulácia stavby'!AN20="","",'Rekapitulácia stavby'!AN20)</f>
        <v/>
      </c>
      <c r="P21" s="170"/>
      <c r="Q21" s="32"/>
      <c r="R21" s="33"/>
    </row>
    <row r="22" spans="2:18" s="1" customFormat="1" ht="6.9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" customHeight="1">
      <c r="B23" s="31"/>
      <c r="C23" s="32"/>
      <c r="D23" s="28" t="s">
        <v>34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78" t="s">
        <v>19</v>
      </c>
      <c r="F24" s="178"/>
      <c r="G24" s="178"/>
      <c r="H24" s="178"/>
      <c r="I24" s="178"/>
      <c r="J24" s="178"/>
      <c r="K24" s="178"/>
      <c r="L24" s="178"/>
      <c r="M24" s="32"/>
      <c r="N24" s="32"/>
      <c r="O24" s="32"/>
      <c r="P24" s="32"/>
      <c r="Q24" s="32"/>
      <c r="R24" s="33"/>
    </row>
    <row r="25" spans="2:18" s="1" customFormat="1" ht="6.9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" customHeight="1">
      <c r="B27" s="31"/>
      <c r="C27" s="32"/>
      <c r="D27" s="108" t="s">
        <v>117</v>
      </c>
      <c r="E27" s="32"/>
      <c r="F27" s="32"/>
      <c r="G27" s="32"/>
      <c r="H27" s="32"/>
      <c r="I27" s="32"/>
      <c r="J27" s="32"/>
      <c r="K27" s="32"/>
      <c r="L27" s="32"/>
      <c r="M27" s="179">
        <f>N88</f>
        <v>930.04</v>
      </c>
      <c r="N27" s="179"/>
      <c r="O27" s="179"/>
      <c r="P27" s="179"/>
      <c r="Q27" s="32"/>
      <c r="R27" s="33"/>
    </row>
    <row r="28" spans="2:18" s="1" customFormat="1" ht="14.4" customHeight="1">
      <c r="B28" s="31"/>
      <c r="C28" s="32"/>
      <c r="D28" s="30" t="s">
        <v>118</v>
      </c>
      <c r="E28" s="32"/>
      <c r="F28" s="32"/>
      <c r="G28" s="32"/>
      <c r="H28" s="32"/>
      <c r="I28" s="32"/>
      <c r="J28" s="32"/>
      <c r="K28" s="32"/>
      <c r="L28" s="32"/>
      <c r="M28" s="179">
        <f>N93</f>
        <v>0</v>
      </c>
      <c r="N28" s="179"/>
      <c r="O28" s="179"/>
      <c r="P28" s="179"/>
      <c r="Q28" s="32"/>
      <c r="R28" s="33"/>
    </row>
    <row r="29" spans="2:18" s="1" customFormat="1" ht="6.9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9" t="s">
        <v>37</v>
      </c>
      <c r="E30" s="32"/>
      <c r="F30" s="32"/>
      <c r="G30" s="32"/>
      <c r="H30" s="32"/>
      <c r="I30" s="32"/>
      <c r="J30" s="32"/>
      <c r="K30" s="32"/>
      <c r="L30" s="32"/>
      <c r="M30" s="219">
        <f>ROUND(M27+M28,2)</f>
        <v>930.04</v>
      </c>
      <c r="N30" s="216"/>
      <c r="O30" s="216"/>
      <c r="P30" s="216"/>
      <c r="Q30" s="32"/>
      <c r="R30" s="33"/>
    </row>
    <row r="31" spans="2:18" s="1" customFormat="1" ht="6.9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" customHeight="1">
      <c r="B32" s="31"/>
      <c r="C32" s="32"/>
      <c r="D32" s="38" t="s">
        <v>38</v>
      </c>
      <c r="E32" s="38" t="s">
        <v>39</v>
      </c>
      <c r="F32" s="39">
        <v>0.2</v>
      </c>
      <c r="G32" s="110" t="s">
        <v>40</v>
      </c>
      <c r="H32" s="220">
        <f>ROUND((SUM(BE93:BE94)+SUM(BE112:BE118)), 2)</f>
        <v>0</v>
      </c>
      <c r="I32" s="216"/>
      <c r="J32" s="216"/>
      <c r="K32" s="32"/>
      <c r="L32" s="32"/>
      <c r="M32" s="220">
        <f>ROUND(ROUND((SUM(BE93:BE94)+SUM(BE112:BE118)), 2)*F32, 2)</f>
        <v>0</v>
      </c>
      <c r="N32" s="216"/>
      <c r="O32" s="216"/>
      <c r="P32" s="216"/>
      <c r="Q32" s="32"/>
      <c r="R32" s="33"/>
    </row>
    <row r="33" spans="2:18" s="1" customFormat="1" ht="14.4" customHeight="1">
      <c r="B33" s="31"/>
      <c r="C33" s="32"/>
      <c r="D33" s="32"/>
      <c r="E33" s="38" t="s">
        <v>41</v>
      </c>
      <c r="F33" s="39">
        <v>0.2</v>
      </c>
      <c r="G33" s="110" t="s">
        <v>40</v>
      </c>
      <c r="H33" s="220">
        <f>ROUND((SUM(BF93:BF94)+SUM(BF112:BF118)), 2)</f>
        <v>930.04</v>
      </c>
      <c r="I33" s="216"/>
      <c r="J33" s="216"/>
      <c r="K33" s="32"/>
      <c r="L33" s="32"/>
      <c r="M33" s="220">
        <f>ROUND(ROUND((SUM(BF93:BF94)+SUM(BF112:BF118)), 2)*F33, 2)</f>
        <v>186.01</v>
      </c>
      <c r="N33" s="216"/>
      <c r="O33" s="216"/>
      <c r="P33" s="216"/>
      <c r="Q33" s="32"/>
      <c r="R33" s="33"/>
    </row>
    <row r="34" spans="2:18" s="1" customFormat="1" ht="14.4" hidden="1" customHeight="1">
      <c r="B34" s="31"/>
      <c r="C34" s="32"/>
      <c r="D34" s="32"/>
      <c r="E34" s="38" t="s">
        <v>42</v>
      </c>
      <c r="F34" s="39">
        <v>0.2</v>
      </c>
      <c r="G34" s="110" t="s">
        <v>40</v>
      </c>
      <c r="H34" s="220">
        <f>ROUND((SUM(BG93:BG94)+SUM(BG112:BG118)), 2)</f>
        <v>0</v>
      </c>
      <c r="I34" s="216"/>
      <c r="J34" s="216"/>
      <c r="K34" s="32"/>
      <c r="L34" s="32"/>
      <c r="M34" s="220">
        <v>0</v>
      </c>
      <c r="N34" s="216"/>
      <c r="O34" s="216"/>
      <c r="P34" s="216"/>
      <c r="Q34" s="32"/>
      <c r="R34" s="33"/>
    </row>
    <row r="35" spans="2:18" s="1" customFormat="1" ht="14.4" hidden="1" customHeight="1">
      <c r="B35" s="31"/>
      <c r="C35" s="32"/>
      <c r="D35" s="32"/>
      <c r="E35" s="38" t="s">
        <v>43</v>
      </c>
      <c r="F35" s="39">
        <v>0.2</v>
      </c>
      <c r="G35" s="110" t="s">
        <v>40</v>
      </c>
      <c r="H35" s="220">
        <f>ROUND((SUM(BH93:BH94)+SUM(BH112:BH118)), 2)</f>
        <v>0</v>
      </c>
      <c r="I35" s="216"/>
      <c r="J35" s="216"/>
      <c r="K35" s="32"/>
      <c r="L35" s="32"/>
      <c r="M35" s="220">
        <v>0</v>
      </c>
      <c r="N35" s="216"/>
      <c r="O35" s="216"/>
      <c r="P35" s="216"/>
      <c r="Q35" s="32"/>
      <c r="R35" s="33"/>
    </row>
    <row r="36" spans="2:18" s="1" customFormat="1" ht="14.4" hidden="1" customHeight="1">
      <c r="B36" s="31"/>
      <c r="C36" s="32"/>
      <c r="D36" s="32"/>
      <c r="E36" s="38" t="s">
        <v>44</v>
      </c>
      <c r="F36" s="39">
        <v>0</v>
      </c>
      <c r="G36" s="110" t="s">
        <v>40</v>
      </c>
      <c r="H36" s="220">
        <f>ROUND((SUM(BI93:BI94)+SUM(BI112:BI118)), 2)</f>
        <v>0</v>
      </c>
      <c r="I36" s="216"/>
      <c r="J36" s="216"/>
      <c r="K36" s="32"/>
      <c r="L36" s="32"/>
      <c r="M36" s="220">
        <v>0</v>
      </c>
      <c r="N36" s="216"/>
      <c r="O36" s="216"/>
      <c r="P36" s="216"/>
      <c r="Q36" s="32"/>
      <c r="R36" s="33"/>
    </row>
    <row r="37" spans="2:18" s="1" customFormat="1" ht="6.9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6"/>
      <c r="D38" s="111" t="s">
        <v>45</v>
      </c>
      <c r="E38" s="75"/>
      <c r="F38" s="75"/>
      <c r="G38" s="112" t="s">
        <v>46</v>
      </c>
      <c r="H38" s="113" t="s">
        <v>47</v>
      </c>
      <c r="I38" s="75"/>
      <c r="J38" s="75"/>
      <c r="K38" s="75"/>
      <c r="L38" s="221">
        <f>SUM(M30:M36)</f>
        <v>1116.05</v>
      </c>
      <c r="M38" s="221"/>
      <c r="N38" s="221"/>
      <c r="O38" s="221"/>
      <c r="P38" s="222"/>
      <c r="Q38" s="106"/>
      <c r="R38" s="33"/>
    </row>
    <row r="39" spans="2:18" s="1" customFormat="1" ht="14.4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ht="12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 ht="12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 ht="12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 ht="12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 ht="12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 ht="12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 ht="12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 ht="12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 ht="12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>
      <c r="B50" s="31"/>
      <c r="C50" s="32"/>
      <c r="D50" s="46" t="s">
        <v>48</v>
      </c>
      <c r="E50" s="47"/>
      <c r="F50" s="47"/>
      <c r="G50" s="47"/>
      <c r="H50" s="48"/>
      <c r="I50" s="32"/>
      <c r="J50" s="46" t="s">
        <v>49</v>
      </c>
      <c r="K50" s="47"/>
      <c r="L50" s="47"/>
      <c r="M50" s="47"/>
      <c r="N50" s="47"/>
      <c r="O50" s="47"/>
      <c r="P50" s="48"/>
      <c r="Q50" s="32"/>
      <c r="R50" s="33"/>
    </row>
    <row r="51" spans="2:18" ht="12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 ht="12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 ht="12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 ht="12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 ht="12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 ht="12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 ht="12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 ht="12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>
      <c r="B59" s="31"/>
      <c r="C59" s="32"/>
      <c r="D59" s="51" t="s">
        <v>50</v>
      </c>
      <c r="E59" s="52"/>
      <c r="F59" s="52"/>
      <c r="G59" s="53" t="s">
        <v>51</v>
      </c>
      <c r="H59" s="54"/>
      <c r="I59" s="32"/>
      <c r="J59" s="51" t="s">
        <v>50</v>
      </c>
      <c r="K59" s="52"/>
      <c r="L59" s="52"/>
      <c r="M59" s="52"/>
      <c r="N59" s="53" t="s">
        <v>51</v>
      </c>
      <c r="O59" s="52"/>
      <c r="P59" s="54"/>
      <c r="Q59" s="32"/>
      <c r="R59" s="33"/>
    </row>
    <row r="60" spans="2:18" ht="12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>
      <c r="B61" s="31"/>
      <c r="C61" s="32"/>
      <c r="D61" s="46" t="s">
        <v>52</v>
      </c>
      <c r="E61" s="47"/>
      <c r="F61" s="47"/>
      <c r="G61" s="47"/>
      <c r="H61" s="48"/>
      <c r="I61" s="32"/>
      <c r="J61" s="46" t="s">
        <v>53</v>
      </c>
      <c r="K61" s="47"/>
      <c r="L61" s="47"/>
      <c r="M61" s="47"/>
      <c r="N61" s="47"/>
      <c r="O61" s="47"/>
      <c r="P61" s="48"/>
      <c r="Q61" s="32"/>
      <c r="R61" s="33"/>
    </row>
    <row r="62" spans="2:18" ht="12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 ht="12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 ht="12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21" ht="12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21" ht="12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21" ht="12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21" ht="12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21" ht="12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21" s="1" customFormat="1">
      <c r="B70" s="31"/>
      <c r="C70" s="32"/>
      <c r="D70" s="51" t="s">
        <v>50</v>
      </c>
      <c r="E70" s="52"/>
      <c r="F70" s="52"/>
      <c r="G70" s="53" t="s">
        <v>51</v>
      </c>
      <c r="H70" s="54"/>
      <c r="I70" s="32"/>
      <c r="J70" s="51" t="s">
        <v>50</v>
      </c>
      <c r="K70" s="52"/>
      <c r="L70" s="52"/>
      <c r="M70" s="52"/>
      <c r="N70" s="53" t="s">
        <v>51</v>
      </c>
      <c r="O70" s="52"/>
      <c r="P70" s="54"/>
      <c r="Q70" s="32"/>
      <c r="R70" s="33"/>
    </row>
    <row r="71" spans="2:21" s="1" customFormat="1" ht="14.4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21" s="1" customFormat="1" ht="6.9" customHeight="1">
      <c r="B75" s="11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6"/>
    </row>
    <row r="76" spans="2:21" s="1" customFormat="1" ht="36.9" customHeight="1">
      <c r="B76" s="31"/>
      <c r="C76" s="168" t="s">
        <v>119</v>
      </c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33"/>
      <c r="T76" s="117"/>
      <c r="U76" s="117"/>
    </row>
    <row r="77" spans="2:21" s="1" customFormat="1" ht="6.9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  <c r="T77" s="117"/>
      <c r="U77" s="117"/>
    </row>
    <row r="78" spans="2:21" s="1" customFormat="1" ht="30" customHeight="1">
      <c r="B78" s="31"/>
      <c r="C78" s="28" t="s">
        <v>16</v>
      </c>
      <c r="D78" s="32"/>
      <c r="E78" s="32"/>
      <c r="F78" s="214" t="str">
        <f>F6</f>
        <v>Živičná úprava obecný úrad Petrovce</v>
      </c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32"/>
      <c r="R78" s="33"/>
      <c r="T78" s="117"/>
      <c r="U78" s="117"/>
    </row>
    <row r="79" spans="2:21" s="1" customFormat="1" ht="36.9" customHeight="1">
      <c r="B79" s="31"/>
      <c r="C79" s="65" t="s">
        <v>115</v>
      </c>
      <c r="D79" s="32"/>
      <c r="E79" s="32"/>
      <c r="F79" s="198" t="str">
        <f>F7</f>
        <v>1528d - Obecný úrad</v>
      </c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32"/>
      <c r="R79" s="33"/>
      <c r="T79" s="117"/>
      <c r="U79" s="117"/>
    </row>
    <row r="80" spans="2:21" s="1" customFormat="1" ht="6.9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  <c r="T80" s="117"/>
      <c r="U80" s="117"/>
    </row>
    <row r="81" spans="2:47" s="1" customFormat="1" ht="18" customHeight="1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17" t="str">
        <f>IF(O9="","",O9)</f>
        <v>21. 9. 2020</v>
      </c>
      <c r="N81" s="217"/>
      <c r="O81" s="217"/>
      <c r="P81" s="217"/>
      <c r="Q81" s="32"/>
      <c r="R81" s="33"/>
      <c r="T81" s="117"/>
      <c r="U81" s="117"/>
    </row>
    <row r="82" spans="2:47" s="1" customFormat="1" ht="6.9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  <c r="T82" s="117"/>
      <c r="U82" s="117"/>
    </row>
    <row r="83" spans="2:47" s="1" customFormat="1" ht="13.2">
      <c r="B83" s="31"/>
      <c r="C83" s="28" t="s">
        <v>25</v>
      </c>
      <c r="D83" s="32"/>
      <c r="E83" s="32"/>
      <c r="F83" s="26" t="str">
        <f>E12</f>
        <v>Obec Petrovce</v>
      </c>
      <c r="G83" s="32"/>
      <c r="H83" s="32"/>
      <c r="I83" s="32"/>
      <c r="J83" s="32"/>
      <c r="K83" s="28" t="s">
        <v>30</v>
      </c>
      <c r="L83" s="32"/>
      <c r="M83" s="170" t="str">
        <f>E18</f>
        <v>Ing. Viera Bumberová</v>
      </c>
      <c r="N83" s="170"/>
      <c r="O83" s="170"/>
      <c r="P83" s="170"/>
      <c r="Q83" s="170"/>
      <c r="R83" s="33"/>
      <c r="T83" s="117"/>
      <c r="U83" s="117"/>
    </row>
    <row r="84" spans="2:47" s="1" customFormat="1" ht="14.4" customHeight="1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33</v>
      </c>
      <c r="L84" s="32"/>
      <c r="M84" s="170" t="str">
        <f>E21</f>
        <v xml:space="preserve"> </v>
      </c>
      <c r="N84" s="170"/>
      <c r="O84" s="170"/>
      <c r="P84" s="170"/>
      <c r="Q84" s="170"/>
      <c r="R84" s="33"/>
      <c r="T84" s="117"/>
      <c r="U84" s="117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  <c r="T85" s="117"/>
      <c r="U85" s="117"/>
    </row>
    <row r="86" spans="2:47" s="1" customFormat="1" ht="29.25" customHeight="1">
      <c r="B86" s="31"/>
      <c r="C86" s="223" t="s">
        <v>120</v>
      </c>
      <c r="D86" s="224"/>
      <c r="E86" s="224"/>
      <c r="F86" s="224"/>
      <c r="G86" s="224"/>
      <c r="H86" s="106"/>
      <c r="I86" s="106"/>
      <c r="J86" s="106"/>
      <c r="K86" s="106"/>
      <c r="L86" s="106"/>
      <c r="M86" s="106"/>
      <c r="N86" s="223" t="s">
        <v>121</v>
      </c>
      <c r="O86" s="224"/>
      <c r="P86" s="224"/>
      <c r="Q86" s="224"/>
      <c r="R86" s="33"/>
      <c r="T86" s="117"/>
      <c r="U86" s="117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  <c r="T87" s="117"/>
      <c r="U87" s="117"/>
    </row>
    <row r="88" spans="2:47" s="1" customFormat="1" ht="29.25" customHeight="1">
      <c r="B88" s="31"/>
      <c r="C88" s="118" t="s">
        <v>122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77">
        <f>N112</f>
        <v>930.04</v>
      </c>
      <c r="O88" s="225"/>
      <c r="P88" s="225"/>
      <c r="Q88" s="225"/>
      <c r="R88" s="33"/>
      <c r="T88" s="117"/>
      <c r="U88" s="117"/>
      <c r="AU88" s="18" t="s">
        <v>123</v>
      </c>
    </row>
    <row r="89" spans="2:47" s="6" customFormat="1" ht="24.9" customHeight="1">
      <c r="B89" s="119"/>
      <c r="C89" s="120"/>
      <c r="D89" s="121" t="s">
        <v>124</v>
      </c>
      <c r="E89" s="120"/>
      <c r="F89" s="120"/>
      <c r="G89" s="120"/>
      <c r="H89" s="120"/>
      <c r="I89" s="120"/>
      <c r="J89" s="120"/>
      <c r="K89" s="120"/>
      <c r="L89" s="120"/>
      <c r="M89" s="120"/>
      <c r="N89" s="209">
        <f>N113</f>
        <v>930.04</v>
      </c>
      <c r="O89" s="226"/>
      <c r="P89" s="226"/>
      <c r="Q89" s="226"/>
      <c r="R89" s="122"/>
      <c r="T89" s="123"/>
      <c r="U89" s="123"/>
    </row>
    <row r="90" spans="2:47" s="7" customFormat="1" ht="19.95" customHeight="1">
      <c r="B90" s="124"/>
      <c r="C90" s="125"/>
      <c r="D90" s="126" t="s">
        <v>125</v>
      </c>
      <c r="E90" s="125"/>
      <c r="F90" s="125"/>
      <c r="G90" s="125"/>
      <c r="H90" s="125"/>
      <c r="I90" s="125"/>
      <c r="J90" s="125"/>
      <c r="K90" s="125"/>
      <c r="L90" s="125"/>
      <c r="M90" s="125"/>
      <c r="N90" s="227">
        <f>N114</f>
        <v>914.29</v>
      </c>
      <c r="O90" s="228"/>
      <c r="P90" s="228"/>
      <c r="Q90" s="228"/>
      <c r="R90" s="127"/>
      <c r="T90" s="128"/>
      <c r="U90" s="128"/>
    </row>
    <row r="91" spans="2:47" s="7" customFormat="1" ht="19.95" customHeight="1">
      <c r="B91" s="124"/>
      <c r="C91" s="125"/>
      <c r="D91" s="126" t="s">
        <v>126</v>
      </c>
      <c r="E91" s="125"/>
      <c r="F91" s="125"/>
      <c r="G91" s="125"/>
      <c r="H91" s="125"/>
      <c r="I91" s="125"/>
      <c r="J91" s="125"/>
      <c r="K91" s="125"/>
      <c r="L91" s="125"/>
      <c r="M91" s="125"/>
      <c r="N91" s="227">
        <f>N117</f>
        <v>15.75</v>
      </c>
      <c r="O91" s="228"/>
      <c r="P91" s="228"/>
      <c r="Q91" s="228"/>
      <c r="R91" s="127"/>
      <c r="T91" s="128"/>
      <c r="U91" s="128"/>
    </row>
    <row r="92" spans="2:47" s="1" customFormat="1" ht="21.75" customHeight="1"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3"/>
      <c r="T92" s="117"/>
      <c r="U92" s="117"/>
    </row>
    <row r="93" spans="2:47" s="1" customFormat="1" ht="29.25" customHeight="1">
      <c r="B93" s="31"/>
      <c r="C93" s="118" t="s">
        <v>127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225">
        <v>0</v>
      </c>
      <c r="O93" s="229"/>
      <c r="P93" s="229"/>
      <c r="Q93" s="229"/>
      <c r="R93" s="33"/>
      <c r="T93" s="129"/>
      <c r="U93" s="130" t="s">
        <v>38</v>
      </c>
    </row>
    <row r="94" spans="2:47" s="1" customFormat="1" ht="18" customHeight="1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3"/>
      <c r="T94" s="117"/>
      <c r="U94" s="117"/>
    </row>
    <row r="95" spans="2:47" s="1" customFormat="1" ht="29.25" customHeight="1">
      <c r="B95" s="31"/>
      <c r="C95" s="105" t="s">
        <v>108</v>
      </c>
      <c r="D95" s="106"/>
      <c r="E95" s="106"/>
      <c r="F95" s="106"/>
      <c r="G95" s="106"/>
      <c r="H95" s="106"/>
      <c r="I95" s="106"/>
      <c r="J95" s="106"/>
      <c r="K95" s="106"/>
      <c r="L95" s="200">
        <f>ROUND(SUM(N88+N93),2)</f>
        <v>930.04</v>
      </c>
      <c r="M95" s="200"/>
      <c r="N95" s="200"/>
      <c r="O95" s="200"/>
      <c r="P95" s="200"/>
      <c r="Q95" s="200"/>
      <c r="R95" s="33"/>
      <c r="T95" s="117"/>
      <c r="U95" s="117"/>
    </row>
    <row r="96" spans="2:47" s="1" customFormat="1" ht="6.9" customHeight="1">
      <c r="B96" s="55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7"/>
      <c r="T96" s="117"/>
      <c r="U96" s="117"/>
    </row>
    <row r="100" spans="2:63" s="1" customFormat="1" ht="6.9" customHeight="1">
      <c r="B100" s="58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60"/>
    </row>
    <row r="101" spans="2:63" s="1" customFormat="1" ht="36.9" customHeight="1">
      <c r="B101" s="31"/>
      <c r="C101" s="168" t="s">
        <v>128</v>
      </c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33"/>
    </row>
    <row r="102" spans="2:63" s="1" customFormat="1" ht="6.9" customHeight="1"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3"/>
    </row>
    <row r="103" spans="2:63" s="1" customFormat="1" ht="30" customHeight="1">
      <c r="B103" s="31"/>
      <c r="C103" s="28" t="s">
        <v>16</v>
      </c>
      <c r="D103" s="32"/>
      <c r="E103" s="32"/>
      <c r="F103" s="214" t="str">
        <f>F6</f>
        <v>Živičná úprava obecný úrad Petrovce</v>
      </c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32"/>
      <c r="R103" s="33"/>
    </row>
    <row r="104" spans="2:63" s="1" customFormat="1" ht="36.9" customHeight="1">
      <c r="B104" s="31"/>
      <c r="C104" s="65" t="s">
        <v>115</v>
      </c>
      <c r="D104" s="32"/>
      <c r="E104" s="32"/>
      <c r="F104" s="198" t="str">
        <f>F7</f>
        <v>1528d - Obecný úrad</v>
      </c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32"/>
      <c r="R104" s="33"/>
    </row>
    <row r="105" spans="2:63" s="1" customFormat="1" ht="6.9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63" s="1" customFormat="1" ht="18" customHeight="1">
      <c r="B106" s="31"/>
      <c r="C106" s="28" t="s">
        <v>21</v>
      </c>
      <c r="D106" s="32"/>
      <c r="E106" s="32"/>
      <c r="F106" s="26" t="str">
        <f>F9</f>
        <v xml:space="preserve"> </v>
      </c>
      <c r="G106" s="32"/>
      <c r="H106" s="32"/>
      <c r="I106" s="32"/>
      <c r="J106" s="32"/>
      <c r="K106" s="28" t="s">
        <v>23</v>
      </c>
      <c r="L106" s="32"/>
      <c r="M106" s="217" t="str">
        <f>IF(O9="","",O9)</f>
        <v>21. 9. 2020</v>
      </c>
      <c r="N106" s="217"/>
      <c r="O106" s="217"/>
      <c r="P106" s="217"/>
      <c r="Q106" s="32"/>
      <c r="R106" s="33"/>
    </row>
    <row r="107" spans="2:63" s="1" customFormat="1" ht="6.9" customHeight="1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63" s="1" customFormat="1" ht="13.2">
      <c r="B108" s="31"/>
      <c r="C108" s="28" t="s">
        <v>25</v>
      </c>
      <c r="D108" s="32"/>
      <c r="E108" s="32"/>
      <c r="F108" s="26" t="str">
        <f>E12</f>
        <v>Obec Petrovce</v>
      </c>
      <c r="G108" s="32"/>
      <c r="H108" s="32"/>
      <c r="I108" s="32"/>
      <c r="J108" s="32"/>
      <c r="K108" s="28" t="s">
        <v>30</v>
      </c>
      <c r="L108" s="32"/>
      <c r="M108" s="170" t="str">
        <f>E18</f>
        <v>Ing. Viera Bumberová</v>
      </c>
      <c r="N108" s="170"/>
      <c r="O108" s="170"/>
      <c r="P108" s="170"/>
      <c r="Q108" s="170"/>
      <c r="R108" s="33"/>
    </row>
    <row r="109" spans="2:63" s="1" customFormat="1" ht="14.4" customHeight="1">
      <c r="B109" s="31"/>
      <c r="C109" s="28" t="s">
        <v>29</v>
      </c>
      <c r="D109" s="32"/>
      <c r="E109" s="32"/>
      <c r="F109" s="26" t="str">
        <f>IF(E15="","",E15)</f>
        <v xml:space="preserve"> </v>
      </c>
      <c r="G109" s="32"/>
      <c r="H109" s="32"/>
      <c r="I109" s="32"/>
      <c r="J109" s="32"/>
      <c r="K109" s="28" t="s">
        <v>33</v>
      </c>
      <c r="L109" s="32"/>
      <c r="M109" s="170" t="str">
        <f>E21</f>
        <v xml:space="preserve"> </v>
      </c>
      <c r="N109" s="170"/>
      <c r="O109" s="170"/>
      <c r="P109" s="170"/>
      <c r="Q109" s="170"/>
      <c r="R109" s="33"/>
    </row>
    <row r="110" spans="2:63" s="1" customFormat="1" ht="10.35" customHeight="1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</row>
    <row r="111" spans="2:63" s="8" customFormat="1" ht="29.25" customHeight="1">
      <c r="B111" s="131"/>
      <c r="C111" s="132" t="s">
        <v>129</v>
      </c>
      <c r="D111" s="133" t="s">
        <v>130</v>
      </c>
      <c r="E111" s="133" t="s">
        <v>56</v>
      </c>
      <c r="F111" s="204" t="s">
        <v>131</v>
      </c>
      <c r="G111" s="204"/>
      <c r="H111" s="204"/>
      <c r="I111" s="204"/>
      <c r="J111" s="133" t="s">
        <v>132</v>
      </c>
      <c r="K111" s="133" t="s">
        <v>133</v>
      </c>
      <c r="L111" s="204" t="s">
        <v>134</v>
      </c>
      <c r="M111" s="204"/>
      <c r="N111" s="204" t="s">
        <v>121</v>
      </c>
      <c r="O111" s="204"/>
      <c r="P111" s="204"/>
      <c r="Q111" s="230"/>
      <c r="R111" s="134"/>
      <c r="T111" s="76" t="s">
        <v>135</v>
      </c>
      <c r="U111" s="77" t="s">
        <v>38</v>
      </c>
      <c r="V111" s="77" t="s">
        <v>136</v>
      </c>
      <c r="W111" s="77" t="s">
        <v>137</v>
      </c>
      <c r="X111" s="77" t="s">
        <v>138</v>
      </c>
      <c r="Y111" s="77" t="s">
        <v>139</v>
      </c>
      <c r="Z111" s="77" t="s">
        <v>140</v>
      </c>
      <c r="AA111" s="78" t="s">
        <v>141</v>
      </c>
    </row>
    <row r="112" spans="2:63" s="1" customFormat="1" ht="29.25" customHeight="1">
      <c r="B112" s="31"/>
      <c r="C112" s="80" t="s">
        <v>117</v>
      </c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206">
        <f>BK112</f>
        <v>930.04</v>
      </c>
      <c r="O112" s="207"/>
      <c r="P112" s="207"/>
      <c r="Q112" s="207"/>
      <c r="R112" s="33"/>
      <c r="T112" s="79"/>
      <c r="U112" s="47"/>
      <c r="V112" s="47"/>
      <c r="W112" s="135">
        <f>W113</f>
        <v>4.0045999999999999</v>
      </c>
      <c r="X112" s="47"/>
      <c r="Y112" s="135">
        <f>Y113</f>
        <v>5.9523060000000001</v>
      </c>
      <c r="Z112" s="47"/>
      <c r="AA112" s="136">
        <f>AA113</f>
        <v>0</v>
      </c>
      <c r="AT112" s="18" t="s">
        <v>73</v>
      </c>
      <c r="AU112" s="18" t="s">
        <v>123</v>
      </c>
      <c r="BK112" s="137">
        <f>BK113</f>
        <v>930.04</v>
      </c>
    </row>
    <row r="113" spans="2:65" s="9" customFormat="1" ht="37.35" customHeight="1">
      <c r="B113" s="138"/>
      <c r="C113" s="139"/>
      <c r="D113" s="140" t="s">
        <v>124</v>
      </c>
      <c r="E113" s="140"/>
      <c r="F113" s="140"/>
      <c r="G113" s="140"/>
      <c r="H113" s="140"/>
      <c r="I113" s="140"/>
      <c r="J113" s="140"/>
      <c r="K113" s="140"/>
      <c r="L113" s="140"/>
      <c r="M113" s="140"/>
      <c r="N113" s="208">
        <f>BK113</f>
        <v>930.04</v>
      </c>
      <c r="O113" s="209"/>
      <c r="P113" s="209"/>
      <c r="Q113" s="209"/>
      <c r="R113" s="141"/>
      <c r="T113" s="142"/>
      <c r="U113" s="139"/>
      <c r="V113" s="139"/>
      <c r="W113" s="143">
        <f>W114+W117</f>
        <v>4.0045999999999999</v>
      </c>
      <c r="X113" s="139"/>
      <c r="Y113" s="143">
        <f>Y114+Y117</f>
        <v>5.9523060000000001</v>
      </c>
      <c r="Z113" s="139"/>
      <c r="AA113" s="144">
        <f>AA114+AA117</f>
        <v>0</v>
      </c>
      <c r="AR113" s="145" t="s">
        <v>82</v>
      </c>
      <c r="AT113" s="146" t="s">
        <v>73</v>
      </c>
      <c r="AU113" s="146" t="s">
        <v>74</v>
      </c>
      <c r="AY113" s="145" t="s">
        <v>142</v>
      </c>
      <c r="BK113" s="147">
        <f>BK114+BK117</f>
        <v>930.04</v>
      </c>
    </row>
    <row r="114" spans="2:65" s="9" customFormat="1" ht="19.95" customHeight="1">
      <c r="B114" s="138"/>
      <c r="C114" s="139"/>
      <c r="D114" s="148" t="s">
        <v>125</v>
      </c>
      <c r="E114" s="148"/>
      <c r="F114" s="148"/>
      <c r="G114" s="148"/>
      <c r="H114" s="148"/>
      <c r="I114" s="148"/>
      <c r="J114" s="148"/>
      <c r="K114" s="148"/>
      <c r="L114" s="148"/>
      <c r="M114" s="148"/>
      <c r="N114" s="210">
        <f>BK114</f>
        <v>914.29</v>
      </c>
      <c r="O114" s="211"/>
      <c r="P114" s="211"/>
      <c r="Q114" s="211"/>
      <c r="R114" s="141"/>
      <c r="T114" s="142"/>
      <c r="U114" s="139"/>
      <c r="V114" s="139"/>
      <c r="W114" s="143">
        <f>SUM(W115:W116)</f>
        <v>3.2795999999999998</v>
      </c>
      <c r="X114" s="139"/>
      <c r="Y114" s="143">
        <f>SUM(Y115:Y116)</f>
        <v>5.9523060000000001</v>
      </c>
      <c r="Z114" s="139"/>
      <c r="AA114" s="144">
        <f>SUM(AA115:AA116)</f>
        <v>0</v>
      </c>
      <c r="AR114" s="145" t="s">
        <v>82</v>
      </c>
      <c r="AT114" s="146" t="s">
        <v>73</v>
      </c>
      <c r="AU114" s="146" t="s">
        <v>82</v>
      </c>
      <c r="AY114" s="145" t="s">
        <v>142</v>
      </c>
      <c r="BK114" s="147">
        <f>SUM(BK115:BK116)</f>
        <v>914.29</v>
      </c>
    </row>
    <row r="115" spans="2:65" s="1" customFormat="1" ht="38.25" customHeight="1">
      <c r="B115" s="31"/>
      <c r="C115" s="149" t="s">
        <v>143</v>
      </c>
      <c r="D115" s="149" t="s">
        <v>144</v>
      </c>
      <c r="E115" s="150" t="s">
        <v>145</v>
      </c>
      <c r="F115" s="203" t="s">
        <v>146</v>
      </c>
      <c r="G115" s="203"/>
      <c r="H115" s="203"/>
      <c r="I115" s="203"/>
      <c r="J115" s="151" t="s">
        <v>147</v>
      </c>
      <c r="K115" s="152">
        <v>1.5</v>
      </c>
      <c r="L115" s="205">
        <v>150.30000000000001</v>
      </c>
      <c r="M115" s="205"/>
      <c r="N115" s="205">
        <f>ROUND(L115*K115,2)</f>
        <v>225.45</v>
      </c>
      <c r="O115" s="205"/>
      <c r="P115" s="205"/>
      <c r="Q115" s="205"/>
      <c r="R115" s="33"/>
      <c r="T115" s="153" t="s">
        <v>19</v>
      </c>
      <c r="U115" s="40" t="s">
        <v>41</v>
      </c>
      <c r="V115" s="154">
        <v>9.9000000000000005E-2</v>
      </c>
      <c r="W115" s="154">
        <f>V115*K115</f>
        <v>0.14850000000000002</v>
      </c>
      <c r="X115" s="154">
        <v>0.15620000000000001</v>
      </c>
      <c r="Y115" s="154">
        <f>X115*K115</f>
        <v>0.23430000000000001</v>
      </c>
      <c r="Z115" s="154">
        <v>0</v>
      </c>
      <c r="AA115" s="155">
        <f>Z115*K115</f>
        <v>0</v>
      </c>
      <c r="AR115" s="18" t="s">
        <v>148</v>
      </c>
      <c r="AT115" s="18" t="s">
        <v>144</v>
      </c>
      <c r="AU115" s="18" t="s">
        <v>143</v>
      </c>
      <c r="AY115" s="18" t="s">
        <v>142</v>
      </c>
      <c r="BE115" s="156">
        <f>IF(U115="základná",N115,0)</f>
        <v>0</v>
      </c>
      <c r="BF115" s="156">
        <f>IF(U115="znížená",N115,0)</f>
        <v>225.45</v>
      </c>
      <c r="BG115" s="156">
        <f>IF(U115="zákl. prenesená",N115,0)</f>
        <v>0</v>
      </c>
      <c r="BH115" s="156">
        <f>IF(U115="zníž. prenesená",N115,0)</f>
        <v>0</v>
      </c>
      <c r="BI115" s="156">
        <f>IF(U115="nulová",N115,0)</f>
        <v>0</v>
      </c>
      <c r="BJ115" s="18" t="s">
        <v>143</v>
      </c>
      <c r="BK115" s="156">
        <f>ROUND(L115*K115,2)</f>
        <v>225.45</v>
      </c>
      <c r="BL115" s="18" t="s">
        <v>148</v>
      </c>
      <c r="BM115" s="18" t="s">
        <v>149</v>
      </c>
    </row>
    <row r="116" spans="2:65" s="1" customFormat="1" ht="38.25" customHeight="1">
      <c r="B116" s="31"/>
      <c r="C116" s="149" t="s">
        <v>82</v>
      </c>
      <c r="D116" s="149" t="s">
        <v>144</v>
      </c>
      <c r="E116" s="150" t="s">
        <v>150</v>
      </c>
      <c r="F116" s="203" t="s">
        <v>151</v>
      </c>
      <c r="G116" s="203"/>
      <c r="H116" s="203"/>
      <c r="I116" s="203"/>
      <c r="J116" s="151" t="s">
        <v>152</v>
      </c>
      <c r="K116" s="152">
        <v>44.1</v>
      </c>
      <c r="L116" s="205">
        <v>15.62</v>
      </c>
      <c r="M116" s="205"/>
      <c r="N116" s="205">
        <f>ROUND(L116*K116,2)</f>
        <v>688.84</v>
      </c>
      <c r="O116" s="205"/>
      <c r="P116" s="205"/>
      <c r="Q116" s="205"/>
      <c r="R116" s="33"/>
      <c r="T116" s="153" t="s">
        <v>19</v>
      </c>
      <c r="U116" s="40" t="s">
        <v>41</v>
      </c>
      <c r="V116" s="154">
        <v>7.0999999999999994E-2</v>
      </c>
      <c r="W116" s="154">
        <f>V116*K116</f>
        <v>3.1311</v>
      </c>
      <c r="X116" s="154">
        <v>0.12966</v>
      </c>
      <c r="Y116" s="154">
        <f>X116*K116</f>
        <v>5.7180059999999999</v>
      </c>
      <c r="Z116" s="154">
        <v>0</v>
      </c>
      <c r="AA116" s="155">
        <f>Z116*K116</f>
        <v>0</v>
      </c>
      <c r="AR116" s="18" t="s">
        <v>148</v>
      </c>
      <c r="AT116" s="18" t="s">
        <v>144</v>
      </c>
      <c r="AU116" s="18" t="s">
        <v>143</v>
      </c>
      <c r="AY116" s="18" t="s">
        <v>142</v>
      </c>
      <c r="BE116" s="156">
        <f>IF(U116="základná",N116,0)</f>
        <v>0</v>
      </c>
      <c r="BF116" s="156">
        <f>IF(U116="znížená",N116,0)</f>
        <v>688.84</v>
      </c>
      <c r="BG116" s="156">
        <f>IF(U116="zákl. prenesená",N116,0)</f>
        <v>0</v>
      </c>
      <c r="BH116" s="156">
        <f>IF(U116="zníž. prenesená",N116,0)</f>
        <v>0</v>
      </c>
      <c r="BI116" s="156">
        <f>IF(U116="nulová",N116,0)</f>
        <v>0</v>
      </c>
      <c r="BJ116" s="18" t="s">
        <v>143</v>
      </c>
      <c r="BK116" s="156">
        <f>ROUND(L116*K116,2)</f>
        <v>688.84</v>
      </c>
      <c r="BL116" s="18" t="s">
        <v>148</v>
      </c>
      <c r="BM116" s="18" t="s">
        <v>153</v>
      </c>
    </row>
    <row r="117" spans="2:65" s="9" customFormat="1" ht="29.85" customHeight="1">
      <c r="B117" s="138"/>
      <c r="C117" s="139"/>
      <c r="D117" s="148" t="s">
        <v>126</v>
      </c>
      <c r="E117" s="148"/>
      <c r="F117" s="148"/>
      <c r="G117" s="148"/>
      <c r="H117" s="148"/>
      <c r="I117" s="148"/>
      <c r="J117" s="148"/>
      <c r="K117" s="148"/>
      <c r="L117" s="148"/>
      <c r="M117" s="148"/>
      <c r="N117" s="212">
        <f>BK117</f>
        <v>15.75</v>
      </c>
      <c r="O117" s="213"/>
      <c r="P117" s="213"/>
      <c r="Q117" s="213"/>
      <c r="R117" s="141"/>
      <c r="T117" s="142"/>
      <c r="U117" s="139"/>
      <c r="V117" s="139"/>
      <c r="W117" s="143">
        <f>W118</f>
        <v>0.72499999999999998</v>
      </c>
      <c r="X117" s="139"/>
      <c r="Y117" s="143">
        <f>Y118</f>
        <v>0</v>
      </c>
      <c r="Z117" s="139"/>
      <c r="AA117" s="144">
        <f>AA118</f>
        <v>0</v>
      </c>
      <c r="AR117" s="145" t="s">
        <v>82</v>
      </c>
      <c r="AT117" s="146" t="s">
        <v>73</v>
      </c>
      <c r="AU117" s="146" t="s">
        <v>82</v>
      </c>
      <c r="AY117" s="145" t="s">
        <v>142</v>
      </c>
      <c r="BK117" s="147">
        <f>BK118</f>
        <v>15.75</v>
      </c>
    </row>
    <row r="118" spans="2:65" s="1" customFormat="1" ht="25.5" customHeight="1">
      <c r="B118" s="31"/>
      <c r="C118" s="149" t="s">
        <v>154</v>
      </c>
      <c r="D118" s="149" t="s">
        <v>144</v>
      </c>
      <c r="E118" s="150" t="s">
        <v>155</v>
      </c>
      <c r="F118" s="203" t="s">
        <v>156</v>
      </c>
      <c r="G118" s="203"/>
      <c r="H118" s="203"/>
      <c r="I118" s="203"/>
      <c r="J118" s="151" t="s">
        <v>157</v>
      </c>
      <c r="K118" s="152">
        <v>5</v>
      </c>
      <c r="L118" s="205">
        <v>3.15</v>
      </c>
      <c r="M118" s="205"/>
      <c r="N118" s="205">
        <f>ROUND(L118*K118,2)</f>
        <v>15.75</v>
      </c>
      <c r="O118" s="205"/>
      <c r="P118" s="205"/>
      <c r="Q118" s="205"/>
      <c r="R118" s="33"/>
      <c r="T118" s="153" t="s">
        <v>19</v>
      </c>
      <c r="U118" s="157" t="s">
        <v>41</v>
      </c>
      <c r="V118" s="158">
        <v>0.14499999999999999</v>
      </c>
      <c r="W118" s="158">
        <f>V118*K118</f>
        <v>0.72499999999999998</v>
      </c>
      <c r="X118" s="158">
        <v>0</v>
      </c>
      <c r="Y118" s="158">
        <f>X118*K118</f>
        <v>0</v>
      </c>
      <c r="Z118" s="158">
        <v>0</v>
      </c>
      <c r="AA118" s="159">
        <f>Z118*K118</f>
        <v>0</v>
      </c>
      <c r="AR118" s="18" t="s">
        <v>148</v>
      </c>
      <c r="AT118" s="18" t="s">
        <v>144</v>
      </c>
      <c r="AU118" s="18" t="s">
        <v>143</v>
      </c>
      <c r="AY118" s="18" t="s">
        <v>142</v>
      </c>
      <c r="BE118" s="156">
        <f>IF(U118="základná",N118,0)</f>
        <v>0</v>
      </c>
      <c r="BF118" s="156">
        <f>IF(U118="znížená",N118,0)</f>
        <v>15.75</v>
      </c>
      <c r="BG118" s="156">
        <f>IF(U118="zákl. prenesená",N118,0)</f>
        <v>0</v>
      </c>
      <c r="BH118" s="156">
        <f>IF(U118="zníž. prenesená",N118,0)</f>
        <v>0</v>
      </c>
      <c r="BI118" s="156">
        <f>IF(U118="nulová",N118,0)</f>
        <v>0</v>
      </c>
      <c r="BJ118" s="18" t="s">
        <v>143</v>
      </c>
      <c r="BK118" s="156">
        <f>ROUND(L118*K118,2)</f>
        <v>15.75</v>
      </c>
      <c r="BL118" s="18" t="s">
        <v>148</v>
      </c>
      <c r="BM118" s="18" t="s">
        <v>161</v>
      </c>
    </row>
    <row r="119" spans="2:65" s="1" customFormat="1" ht="6.9" customHeight="1">
      <c r="B119" s="55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7"/>
    </row>
  </sheetData>
  <sheetProtection algorithmName="SHA-512" hashValue="gSqCp4jG4Yoyspke2j48O1O1QK6ufIRv/xfC5iSDhzM9azH6tz3jRHwVCGvbpn5SkqWsMzQHCf6cX/Xyz0TIYg==" saltValue="NC2FvjSMeUvJoLnJvwxUly93KCEld2QzRQE/8deUl/PMk8heCUxoq9CSNFycp0xoXkgovTLUSfkSdIh9WX3XpA==" spinCount="10" sheet="1" objects="1" scenarios="1" formatColumns="0" formatRows="0"/>
  <mergeCells count="66">
    <mergeCell ref="M108:Q108"/>
    <mergeCell ref="M109:Q109"/>
    <mergeCell ref="L111:M111"/>
    <mergeCell ref="N111:Q111"/>
    <mergeCell ref="L95:Q95"/>
    <mergeCell ref="C101:Q101"/>
    <mergeCell ref="F104:P104"/>
    <mergeCell ref="F103:P103"/>
    <mergeCell ref="M106:P106"/>
    <mergeCell ref="N88:Q88"/>
    <mergeCell ref="N89:Q89"/>
    <mergeCell ref="N90:Q90"/>
    <mergeCell ref="N91:Q91"/>
    <mergeCell ref="N93:Q93"/>
    <mergeCell ref="M81:P81"/>
    <mergeCell ref="M83:Q83"/>
    <mergeCell ref="M84:Q84"/>
    <mergeCell ref="C86:G86"/>
    <mergeCell ref="N86:Q86"/>
    <mergeCell ref="H36:J36"/>
    <mergeCell ref="M36:P36"/>
    <mergeCell ref="L38:P38"/>
    <mergeCell ref="C76:Q76"/>
    <mergeCell ref="F79:P79"/>
    <mergeCell ref="F78:P78"/>
    <mergeCell ref="H33:J33"/>
    <mergeCell ref="M33:P33"/>
    <mergeCell ref="H34:J34"/>
    <mergeCell ref="M34:P34"/>
    <mergeCell ref="H35:J35"/>
    <mergeCell ref="M35:P35"/>
    <mergeCell ref="S2:AC2"/>
    <mergeCell ref="M27:P27"/>
    <mergeCell ref="M30:P30"/>
    <mergeCell ref="M28:P28"/>
    <mergeCell ref="H32:J32"/>
    <mergeCell ref="M32:P32"/>
    <mergeCell ref="O18:P18"/>
    <mergeCell ref="O20:P20"/>
    <mergeCell ref="O21:P21"/>
    <mergeCell ref="E24:L24"/>
    <mergeCell ref="H1:K1"/>
    <mergeCell ref="O11:P11"/>
    <mergeCell ref="O12:P12"/>
    <mergeCell ref="O14:P14"/>
    <mergeCell ref="O15:P15"/>
    <mergeCell ref="O17:P17"/>
    <mergeCell ref="C2:Q2"/>
    <mergeCell ref="C4:Q4"/>
    <mergeCell ref="F6:P6"/>
    <mergeCell ref="F7:P7"/>
    <mergeCell ref="O9:P9"/>
    <mergeCell ref="F118:I118"/>
    <mergeCell ref="F111:I111"/>
    <mergeCell ref="F115:I115"/>
    <mergeCell ref="L115:M115"/>
    <mergeCell ref="N115:Q115"/>
    <mergeCell ref="F116:I116"/>
    <mergeCell ref="L116:M116"/>
    <mergeCell ref="N116:Q116"/>
    <mergeCell ref="L118:M118"/>
    <mergeCell ref="N118:Q118"/>
    <mergeCell ref="N112:Q112"/>
    <mergeCell ref="N113:Q113"/>
    <mergeCell ref="N114:Q114"/>
    <mergeCell ref="N117:Q117"/>
  </mergeCells>
  <hyperlinks>
    <hyperlink ref="F1:G1" location="C2" display="1) Krycí list rozpočtu" xr:uid="{00000000-0004-0000-0400-000000000000}"/>
    <hyperlink ref="H1:K1" location="C86" display="2) Rekapitulácia rozpočtu" xr:uid="{00000000-0004-0000-0400-000001000000}"/>
    <hyperlink ref="L1" location="C111" display="3) Rozpočet" xr:uid="{00000000-0004-0000-0400-000002000000}"/>
    <hyperlink ref="S1:T1" location="'Rekapitulácia stavby'!C2" display="Rekapitulácia stavby" xr:uid="{00000000-0004-0000-04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N119"/>
  <sheetViews>
    <sheetView showGridLines="0" workbookViewId="0">
      <pane ySplit="1" topLeftCell="A2" activePane="bottomLeft" state="frozen"/>
      <selection pane="bottomLeft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07"/>
      <c r="B1" s="11"/>
      <c r="C1" s="11"/>
      <c r="D1" s="12" t="s">
        <v>1</v>
      </c>
      <c r="E1" s="11"/>
      <c r="F1" s="13" t="s">
        <v>109</v>
      </c>
      <c r="G1" s="13"/>
      <c r="H1" s="218" t="s">
        <v>110</v>
      </c>
      <c r="I1" s="218"/>
      <c r="J1" s="218"/>
      <c r="K1" s="218"/>
      <c r="L1" s="13" t="s">
        <v>111</v>
      </c>
      <c r="M1" s="11"/>
      <c r="N1" s="11"/>
      <c r="O1" s="12" t="s">
        <v>112</v>
      </c>
      <c r="P1" s="11"/>
      <c r="Q1" s="11"/>
      <c r="R1" s="11"/>
      <c r="S1" s="13" t="s">
        <v>113</v>
      </c>
      <c r="T1" s="13"/>
      <c r="U1" s="107"/>
      <c r="V1" s="107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" customHeight="1">
      <c r="C2" s="166" t="s">
        <v>7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S2" s="173" t="s">
        <v>8</v>
      </c>
      <c r="T2" s="174"/>
      <c r="U2" s="174"/>
      <c r="V2" s="174"/>
      <c r="W2" s="174"/>
      <c r="X2" s="174"/>
      <c r="Y2" s="174"/>
      <c r="Z2" s="174"/>
      <c r="AA2" s="174"/>
      <c r="AB2" s="174"/>
      <c r="AC2" s="174"/>
      <c r="AT2" s="18" t="s">
        <v>95</v>
      </c>
    </row>
    <row r="3" spans="1:6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74</v>
      </c>
    </row>
    <row r="4" spans="1:66" ht="36.9" customHeight="1">
      <c r="B4" s="22"/>
      <c r="C4" s="168" t="s">
        <v>114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23"/>
      <c r="T4" s="17" t="s">
        <v>12</v>
      </c>
      <c r="AT4" s="18" t="s">
        <v>6</v>
      </c>
    </row>
    <row r="5" spans="1:66" ht="6.9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16</v>
      </c>
      <c r="E6" s="24"/>
      <c r="F6" s="214" t="str">
        <f>'Rekapitulácia stavby'!K6</f>
        <v>Živičná úprava obecný úrad Petrovce</v>
      </c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4"/>
      <c r="R6" s="23"/>
    </row>
    <row r="7" spans="1:66" s="1" customFormat="1" ht="32.85" customHeight="1">
      <c r="B7" s="31"/>
      <c r="C7" s="32"/>
      <c r="D7" s="27" t="s">
        <v>115</v>
      </c>
      <c r="E7" s="32"/>
      <c r="F7" s="172" t="s">
        <v>163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32"/>
      <c r="R7" s="33"/>
    </row>
    <row r="8" spans="1:66" s="1" customFormat="1" ht="14.4" customHeight="1">
      <c r="B8" s="31"/>
      <c r="C8" s="32"/>
      <c r="D8" s="28" t="s">
        <v>18</v>
      </c>
      <c r="E8" s="32"/>
      <c r="F8" s="26" t="s">
        <v>19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19</v>
      </c>
      <c r="P8" s="32"/>
      <c r="Q8" s="32"/>
      <c r="R8" s="33"/>
    </row>
    <row r="9" spans="1:66" s="1" customFormat="1" ht="14.4" customHeight="1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17" t="str">
        <f>'Rekapitulácia stavby'!AN8</f>
        <v>21. 9. 2020</v>
      </c>
      <c r="P9" s="217"/>
      <c r="Q9" s="32"/>
      <c r="R9" s="33"/>
    </row>
    <row r="10" spans="1:66" s="1" customFormat="1" ht="10.8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" customHeight="1">
      <c r="B11" s="31"/>
      <c r="C11" s="32"/>
      <c r="D11" s="28" t="s">
        <v>25</v>
      </c>
      <c r="E11" s="32"/>
      <c r="F11" s="32"/>
      <c r="G11" s="32"/>
      <c r="H11" s="32"/>
      <c r="I11" s="32"/>
      <c r="J11" s="32"/>
      <c r="K11" s="32"/>
      <c r="L11" s="32"/>
      <c r="M11" s="28" t="s">
        <v>26</v>
      </c>
      <c r="N11" s="32"/>
      <c r="O11" s="170" t="s">
        <v>19</v>
      </c>
      <c r="P11" s="170"/>
      <c r="Q11" s="32"/>
      <c r="R11" s="33"/>
    </row>
    <row r="12" spans="1:66" s="1" customFormat="1" ht="18" customHeight="1">
      <c r="B12" s="31"/>
      <c r="C12" s="32"/>
      <c r="D12" s="32"/>
      <c r="E12" s="26" t="s">
        <v>27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170" t="s">
        <v>19</v>
      </c>
      <c r="P12" s="170"/>
      <c r="Q12" s="32"/>
      <c r="R12" s="33"/>
    </row>
    <row r="13" spans="1:66" s="1" customFormat="1" ht="6.9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" customHeight="1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26</v>
      </c>
      <c r="N14" s="32"/>
      <c r="O14" s="170" t="str">
        <f>IF('Rekapitulácia stavby'!AN13="","",'Rekapitulácia stavby'!AN13)</f>
        <v/>
      </c>
      <c r="P14" s="170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170" t="str">
        <f>IF('Rekapitulácia stavby'!AN14="","",'Rekapitulácia stavby'!AN14)</f>
        <v/>
      </c>
      <c r="P15" s="170"/>
      <c r="Q15" s="32"/>
      <c r="R15" s="33"/>
    </row>
    <row r="16" spans="1:66" s="1" customFormat="1" ht="6.9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" customHeight="1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26</v>
      </c>
      <c r="N17" s="32"/>
      <c r="O17" s="170" t="str">
        <f>IF('Rekapitulácia stavby'!AN16="","",'Rekapitulácia stavby'!AN16)</f>
        <v/>
      </c>
      <c r="P17" s="170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IF('Rekapitulácia stavby'!E17="","",'Rekapitulácia stavby'!E17)</f>
        <v>Ing. Viera Bumberová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170" t="str">
        <f>IF('Rekapitulácia stavby'!AN17="","",'Rekapitulácia stavby'!AN17)</f>
        <v/>
      </c>
      <c r="P18" s="170"/>
      <c r="Q18" s="32"/>
      <c r="R18" s="33"/>
    </row>
    <row r="19" spans="2:18" s="1" customFormat="1" ht="6.9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" customHeight="1">
      <c r="B20" s="31"/>
      <c r="C20" s="32"/>
      <c r="D20" s="28" t="s">
        <v>33</v>
      </c>
      <c r="E20" s="32"/>
      <c r="F20" s="32"/>
      <c r="G20" s="32"/>
      <c r="H20" s="32"/>
      <c r="I20" s="32"/>
      <c r="J20" s="32"/>
      <c r="K20" s="32"/>
      <c r="L20" s="32"/>
      <c r="M20" s="28" t="s">
        <v>26</v>
      </c>
      <c r="N20" s="32"/>
      <c r="O20" s="170" t="str">
        <f>IF('Rekapitulácia stavby'!AN19="","",'Rekapitulácia stavby'!AN19)</f>
        <v/>
      </c>
      <c r="P20" s="170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IF('Rekapitulácia stavby'!E20="","",'Rekapitulácia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170" t="str">
        <f>IF('Rekapitulácia stavby'!AN20="","",'Rekapitulácia stavby'!AN20)</f>
        <v/>
      </c>
      <c r="P21" s="170"/>
      <c r="Q21" s="32"/>
      <c r="R21" s="33"/>
    </row>
    <row r="22" spans="2:18" s="1" customFormat="1" ht="6.9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" customHeight="1">
      <c r="B23" s="31"/>
      <c r="C23" s="32"/>
      <c r="D23" s="28" t="s">
        <v>34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78" t="s">
        <v>19</v>
      </c>
      <c r="F24" s="178"/>
      <c r="G24" s="178"/>
      <c r="H24" s="178"/>
      <c r="I24" s="178"/>
      <c r="J24" s="178"/>
      <c r="K24" s="178"/>
      <c r="L24" s="178"/>
      <c r="M24" s="32"/>
      <c r="N24" s="32"/>
      <c r="O24" s="32"/>
      <c r="P24" s="32"/>
      <c r="Q24" s="32"/>
      <c r="R24" s="33"/>
    </row>
    <row r="25" spans="2:18" s="1" customFormat="1" ht="6.9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" customHeight="1">
      <c r="B27" s="31"/>
      <c r="C27" s="32"/>
      <c r="D27" s="108" t="s">
        <v>117</v>
      </c>
      <c r="E27" s="32"/>
      <c r="F27" s="32"/>
      <c r="G27" s="32"/>
      <c r="H27" s="32"/>
      <c r="I27" s="32"/>
      <c r="J27" s="32"/>
      <c r="K27" s="32"/>
      <c r="L27" s="32"/>
      <c r="M27" s="179">
        <f>N88</f>
        <v>1674.45</v>
      </c>
      <c r="N27" s="179"/>
      <c r="O27" s="179"/>
      <c r="P27" s="179"/>
      <c r="Q27" s="32"/>
      <c r="R27" s="33"/>
    </row>
    <row r="28" spans="2:18" s="1" customFormat="1" ht="14.4" customHeight="1">
      <c r="B28" s="31"/>
      <c r="C28" s="32"/>
      <c r="D28" s="30" t="s">
        <v>118</v>
      </c>
      <c r="E28" s="32"/>
      <c r="F28" s="32"/>
      <c r="G28" s="32"/>
      <c r="H28" s="32"/>
      <c r="I28" s="32"/>
      <c r="J28" s="32"/>
      <c r="K28" s="32"/>
      <c r="L28" s="32"/>
      <c r="M28" s="179">
        <f>N93</f>
        <v>0</v>
      </c>
      <c r="N28" s="179"/>
      <c r="O28" s="179"/>
      <c r="P28" s="179"/>
      <c r="Q28" s="32"/>
      <c r="R28" s="33"/>
    </row>
    <row r="29" spans="2:18" s="1" customFormat="1" ht="6.9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9" t="s">
        <v>37</v>
      </c>
      <c r="E30" s="32"/>
      <c r="F30" s="32"/>
      <c r="G30" s="32"/>
      <c r="H30" s="32"/>
      <c r="I30" s="32"/>
      <c r="J30" s="32"/>
      <c r="K30" s="32"/>
      <c r="L30" s="32"/>
      <c r="M30" s="219">
        <f>ROUND(M27+M28,2)</f>
        <v>1674.45</v>
      </c>
      <c r="N30" s="216"/>
      <c r="O30" s="216"/>
      <c r="P30" s="216"/>
      <c r="Q30" s="32"/>
      <c r="R30" s="33"/>
    </row>
    <row r="31" spans="2:18" s="1" customFormat="1" ht="6.9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" customHeight="1">
      <c r="B32" s="31"/>
      <c r="C32" s="32"/>
      <c r="D32" s="38" t="s">
        <v>38</v>
      </c>
      <c r="E32" s="38" t="s">
        <v>39</v>
      </c>
      <c r="F32" s="39">
        <v>0.2</v>
      </c>
      <c r="G32" s="110" t="s">
        <v>40</v>
      </c>
      <c r="H32" s="220">
        <f>ROUND((SUM(BE93:BE94)+SUM(BE112:BE118)), 2)</f>
        <v>0</v>
      </c>
      <c r="I32" s="216"/>
      <c r="J32" s="216"/>
      <c r="K32" s="32"/>
      <c r="L32" s="32"/>
      <c r="M32" s="220">
        <f>ROUND(ROUND((SUM(BE93:BE94)+SUM(BE112:BE118)), 2)*F32, 2)</f>
        <v>0</v>
      </c>
      <c r="N32" s="216"/>
      <c r="O32" s="216"/>
      <c r="P32" s="216"/>
      <c r="Q32" s="32"/>
      <c r="R32" s="33"/>
    </row>
    <row r="33" spans="2:18" s="1" customFormat="1" ht="14.4" customHeight="1">
      <c r="B33" s="31"/>
      <c r="C33" s="32"/>
      <c r="D33" s="32"/>
      <c r="E33" s="38" t="s">
        <v>41</v>
      </c>
      <c r="F33" s="39">
        <v>0.2</v>
      </c>
      <c r="G33" s="110" t="s">
        <v>40</v>
      </c>
      <c r="H33" s="220">
        <f>ROUND((SUM(BF93:BF94)+SUM(BF112:BF118)), 2)</f>
        <v>1674.45</v>
      </c>
      <c r="I33" s="216"/>
      <c r="J33" s="216"/>
      <c r="K33" s="32"/>
      <c r="L33" s="32"/>
      <c r="M33" s="220">
        <f>ROUND(ROUND((SUM(BF93:BF94)+SUM(BF112:BF118)), 2)*F33, 2)</f>
        <v>334.89</v>
      </c>
      <c r="N33" s="216"/>
      <c r="O33" s="216"/>
      <c r="P33" s="216"/>
      <c r="Q33" s="32"/>
      <c r="R33" s="33"/>
    </row>
    <row r="34" spans="2:18" s="1" customFormat="1" ht="14.4" hidden="1" customHeight="1">
      <c r="B34" s="31"/>
      <c r="C34" s="32"/>
      <c r="D34" s="32"/>
      <c r="E34" s="38" t="s">
        <v>42</v>
      </c>
      <c r="F34" s="39">
        <v>0.2</v>
      </c>
      <c r="G34" s="110" t="s">
        <v>40</v>
      </c>
      <c r="H34" s="220">
        <f>ROUND((SUM(BG93:BG94)+SUM(BG112:BG118)), 2)</f>
        <v>0</v>
      </c>
      <c r="I34" s="216"/>
      <c r="J34" s="216"/>
      <c r="K34" s="32"/>
      <c r="L34" s="32"/>
      <c r="M34" s="220">
        <v>0</v>
      </c>
      <c r="N34" s="216"/>
      <c r="O34" s="216"/>
      <c r="P34" s="216"/>
      <c r="Q34" s="32"/>
      <c r="R34" s="33"/>
    </row>
    <row r="35" spans="2:18" s="1" customFormat="1" ht="14.4" hidden="1" customHeight="1">
      <c r="B35" s="31"/>
      <c r="C35" s="32"/>
      <c r="D35" s="32"/>
      <c r="E35" s="38" t="s">
        <v>43</v>
      </c>
      <c r="F35" s="39">
        <v>0.2</v>
      </c>
      <c r="G35" s="110" t="s">
        <v>40</v>
      </c>
      <c r="H35" s="220">
        <f>ROUND((SUM(BH93:BH94)+SUM(BH112:BH118)), 2)</f>
        <v>0</v>
      </c>
      <c r="I35" s="216"/>
      <c r="J35" s="216"/>
      <c r="K35" s="32"/>
      <c r="L35" s="32"/>
      <c r="M35" s="220">
        <v>0</v>
      </c>
      <c r="N35" s="216"/>
      <c r="O35" s="216"/>
      <c r="P35" s="216"/>
      <c r="Q35" s="32"/>
      <c r="R35" s="33"/>
    </row>
    <row r="36" spans="2:18" s="1" customFormat="1" ht="14.4" hidden="1" customHeight="1">
      <c r="B36" s="31"/>
      <c r="C36" s="32"/>
      <c r="D36" s="32"/>
      <c r="E36" s="38" t="s">
        <v>44</v>
      </c>
      <c r="F36" s="39">
        <v>0</v>
      </c>
      <c r="G36" s="110" t="s">
        <v>40</v>
      </c>
      <c r="H36" s="220">
        <f>ROUND((SUM(BI93:BI94)+SUM(BI112:BI118)), 2)</f>
        <v>0</v>
      </c>
      <c r="I36" s="216"/>
      <c r="J36" s="216"/>
      <c r="K36" s="32"/>
      <c r="L36" s="32"/>
      <c r="M36" s="220">
        <v>0</v>
      </c>
      <c r="N36" s="216"/>
      <c r="O36" s="216"/>
      <c r="P36" s="216"/>
      <c r="Q36" s="32"/>
      <c r="R36" s="33"/>
    </row>
    <row r="37" spans="2:18" s="1" customFormat="1" ht="6.9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6"/>
      <c r="D38" s="111" t="s">
        <v>45</v>
      </c>
      <c r="E38" s="75"/>
      <c r="F38" s="75"/>
      <c r="G38" s="112" t="s">
        <v>46</v>
      </c>
      <c r="H38" s="113" t="s">
        <v>47</v>
      </c>
      <c r="I38" s="75"/>
      <c r="J38" s="75"/>
      <c r="K38" s="75"/>
      <c r="L38" s="221">
        <f>SUM(M30:M36)</f>
        <v>2009.3400000000001</v>
      </c>
      <c r="M38" s="221"/>
      <c r="N38" s="221"/>
      <c r="O38" s="221"/>
      <c r="P38" s="222"/>
      <c r="Q38" s="106"/>
      <c r="R38" s="33"/>
    </row>
    <row r="39" spans="2:18" s="1" customFormat="1" ht="14.4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ht="12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 ht="12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 ht="12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 ht="12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 ht="12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 ht="12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 ht="12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 ht="12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 ht="12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>
      <c r="B50" s="31"/>
      <c r="C50" s="32"/>
      <c r="D50" s="46" t="s">
        <v>48</v>
      </c>
      <c r="E50" s="47"/>
      <c r="F50" s="47"/>
      <c r="G50" s="47"/>
      <c r="H50" s="48"/>
      <c r="I50" s="32"/>
      <c r="J50" s="46" t="s">
        <v>49</v>
      </c>
      <c r="K50" s="47"/>
      <c r="L50" s="47"/>
      <c r="M50" s="47"/>
      <c r="N50" s="47"/>
      <c r="O50" s="47"/>
      <c r="P50" s="48"/>
      <c r="Q50" s="32"/>
      <c r="R50" s="33"/>
    </row>
    <row r="51" spans="2:18" ht="12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 ht="12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 ht="12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 ht="12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 ht="12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 ht="12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 ht="12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 ht="12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>
      <c r="B59" s="31"/>
      <c r="C59" s="32"/>
      <c r="D59" s="51" t="s">
        <v>50</v>
      </c>
      <c r="E59" s="52"/>
      <c r="F59" s="52"/>
      <c r="G59" s="53" t="s">
        <v>51</v>
      </c>
      <c r="H59" s="54"/>
      <c r="I59" s="32"/>
      <c r="J59" s="51" t="s">
        <v>50</v>
      </c>
      <c r="K59" s="52"/>
      <c r="L59" s="52"/>
      <c r="M59" s="52"/>
      <c r="N59" s="53" t="s">
        <v>51</v>
      </c>
      <c r="O59" s="52"/>
      <c r="P59" s="54"/>
      <c r="Q59" s="32"/>
      <c r="R59" s="33"/>
    </row>
    <row r="60" spans="2:18" ht="12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>
      <c r="B61" s="31"/>
      <c r="C61" s="32"/>
      <c r="D61" s="46" t="s">
        <v>52</v>
      </c>
      <c r="E61" s="47"/>
      <c r="F61" s="47"/>
      <c r="G61" s="47"/>
      <c r="H61" s="48"/>
      <c r="I61" s="32"/>
      <c r="J61" s="46" t="s">
        <v>53</v>
      </c>
      <c r="K61" s="47"/>
      <c r="L61" s="47"/>
      <c r="M61" s="47"/>
      <c r="N61" s="47"/>
      <c r="O61" s="47"/>
      <c r="P61" s="48"/>
      <c r="Q61" s="32"/>
      <c r="R61" s="33"/>
    </row>
    <row r="62" spans="2:18" ht="12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 ht="12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 ht="12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21" ht="12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21" ht="12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21" ht="12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21" ht="12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21" ht="12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21" s="1" customFormat="1">
      <c r="B70" s="31"/>
      <c r="C70" s="32"/>
      <c r="D70" s="51" t="s">
        <v>50</v>
      </c>
      <c r="E70" s="52"/>
      <c r="F70" s="52"/>
      <c r="G70" s="53" t="s">
        <v>51</v>
      </c>
      <c r="H70" s="54"/>
      <c r="I70" s="32"/>
      <c r="J70" s="51" t="s">
        <v>50</v>
      </c>
      <c r="K70" s="52"/>
      <c r="L70" s="52"/>
      <c r="M70" s="52"/>
      <c r="N70" s="53" t="s">
        <v>51</v>
      </c>
      <c r="O70" s="52"/>
      <c r="P70" s="54"/>
      <c r="Q70" s="32"/>
      <c r="R70" s="33"/>
    </row>
    <row r="71" spans="2:21" s="1" customFormat="1" ht="14.4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21" s="1" customFormat="1" ht="6.9" customHeight="1">
      <c r="B75" s="11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6"/>
    </row>
    <row r="76" spans="2:21" s="1" customFormat="1" ht="36.9" customHeight="1">
      <c r="B76" s="31"/>
      <c r="C76" s="168" t="s">
        <v>119</v>
      </c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33"/>
      <c r="T76" s="117"/>
      <c r="U76" s="117"/>
    </row>
    <row r="77" spans="2:21" s="1" customFormat="1" ht="6.9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  <c r="T77" s="117"/>
      <c r="U77" s="117"/>
    </row>
    <row r="78" spans="2:21" s="1" customFormat="1" ht="30" customHeight="1">
      <c r="B78" s="31"/>
      <c r="C78" s="28" t="s">
        <v>16</v>
      </c>
      <c r="D78" s="32"/>
      <c r="E78" s="32"/>
      <c r="F78" s="214" t="str">
        <f>F6</f>
        <v>Živičná úprava obecný úrad Petrovce</v>
      </c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32"/>
      <c r="R78" s="33"/>
      <c r="T78" s="117"/>
      <c r="U78" s="117"/>
    </row>
    <row r="79" spans="2:21" s="1" customFormat="1" ht="36.9" customHeight="1">
      <c r="B79" s="31"/>
      <c r="C79" s="65" t="s">
        <v>115</v>
      </c>
      <c r="D79" s="32"/>
      <c r="E79" s="32"/>
      <c r="F79" s="198" t="str">
        <f>F7</f>
        <v>1528e - Hájovňa</v>
      </c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32"/>
      <c r="R79" s="33"/>
      <c r="T79" s="117"/>
      <c r="U79" s="117"/>
    </row>
    <row r="80" spans="2:21" s="1" customFormat="1" ht="6.9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  <c r="T80" s="117"/>
      <c r="U80" s="117"/>
    </row>
    <row r="81" spans="2:47" s="1" customFormat="1" ht="18" customHeight="1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17" t="str">
        <f>IF(O9="","",O9)</f>
        <v>21. 9. 2020</v>
      </c>
      <c r="N81" s="217"/>
      <c r="O81" s="217"/>
      <c r="P81" s="217"/>
      <c r="Q81" s="32"/>
      <c r="R81" s="33"/>
      <c r="T81" s="117"/>
      <c r="U81" s="117"/>
    </row>
    <row r="82" spans="2:47" s="1" customFormat="1" ht="6.9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  <c r="T82" s="117"/>
      <c r="U82" s="117"/>
    </row>
    <row r="83" spans="2:47" s="1" customFormat="1" ht="13.2">
      <c r="B83" s="31"/>
      <c r="C83" s="28" t="s">
        <v>25</v>
      </c>
      <c r="D83" s="32"/>
      <c r="E83" s="32"/>
      <c r="F83" s="26" t="str">
        <f>E12</f>
        <v>Obec Petrovce</v>
      </c>
      <c r="G83" s="32"/>
      <c r="H83" s="32"/>
      <c r="I83" s="32"/>
      <c r="J83" s="32"/>
      <c r="K83" s="28" t="s">
        <v>30</v>
      </c>
      <c r="L83" s="32"/>
      <c r="M83" s="170" t="str">
        <f>E18</f>
        <v>Ing. Viera Bumberová</v>
      </c>
      <c r="N83" s="170"/>
      <c r="O83" s="170"/>
      <c r="P83" s="170"/>
      <c r="Q83" s="170"/>
      <c r="R83" s="33"/>
      <c r="T83" s="117"/>
      <c r="U83" s="117"/>
    </row>
    <row r="84" spans="2:47" s="1" customFormat="1" ht="14.4" customHeight="1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33</v>
      </c>
      <c r="L84" s="32"/>
      <c r="M84" s="170" t="str">
        <f>E21</f>
        <v xml:space="preserve"> </v>
      </c>
      <c r="N84" s="170"/>
      <c r="O84" s="170"/>
      <c r="P84" s="170"/>
      <c r="Q84" s="170"/>
      <c r="R84" s="33"/>
      <c r="T84" s="117"/>
      <c r="U84" s="117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  <c r="T85" s="117"/>
      <c r="U85" s="117"/>
    </row>
    <row r="86" spans="2:47" s="1" customFormat="1" ht="29.25" customHeight="1">
      <c r="B86" s="31"/>
      <c r="C86" s="223" t="s">
        <v>120</v>
      </c>
      <c r="D86" s="224"/>
      <c r="E86" s="224"/>
      <c r="F86" s="224"/>
      <c r="G86" s="224"/>
      <c r="H86" s="106"/>
      <c r="I86" s="106"/>
      <c r="J86" s="106"/>
      <c r="K86" s="106"/>
      <c r="L86" s="106"/>
      <c r="M86" s="106"/>
      <c r="N86" s="223" t="s">
        <v>121</v>
      </c>
      <c r="O86" s="224"/>
      <c r="P86" s="224"/>
      <c r="Q86" s="224"/>
      <c r="R86" s="33"/>
      <c r="T86" s="117"/>
      <c r="U86" s="117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  <c r="T87" s="117"/>
      <c r="U87" s="117"/>
    </row>
    <row r="88" spans="2:47" s="1" customFormat="1" ht="29.25" customHeight="1">
      <c r="B88" s="31"/>
      <c r="C88" s="118" t="s">
        <v>122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77">
        <f>N112</f>
        <v>1674.45</v>
      </c>
      <c r="O88" s="225"/>
      <c r="P88" s="225"/>
      <c r="Q88" s="225"/>
      <c r="R88" s="33"/>
      <c r="T88" s="117"/>
      <c r="U88" s="117"/>
      <c r="AU88" s="18" t="s">
        <v>123</v>
      </c>
    </row>
    <row r="89" spans="2:47" s="6" customFormat="1" ht="24.9" customHeight="1">
      <c r="B89" s="119"/>
      <c r="C89" s="120"/>
      <c r="D89" s="121" t="s">
        <v>124</v>
      </c>
      <c r="E89" s="120"/>
      <c r="F89" s="120"/>
      <c r="G89" s="120"/>
      <c r="H89" s="120"/>
      <c r="I89" s="120"/>
      <c r="J89" s="120"/>
      <c r="K89" s="120"/>
      <c r="L89" s="120"/>
      <c r="M89" s="120"/>
      <c r="N89" s="209">
        <f>N113</f>
        <v>1674.45</v>
      </c>
      <c r="O89" s="226"/>
      <c r="P89" s="226"/>
      <c r="Q89" s="226"/>
      <c r="R89" s="122"/>
      <c r="T89" s="123"/>
      <c r="U89" s="123"/>
    </row>
    <row r="90" spans="2:47" s="7" customFormat="1" ht="19.95" customHeight="1">
      <c r="B90" s="124"/>
      <c r="C90" s="125"/>
      <c r="D90" s="126" t="s">
        <v>125</v>
      </c>
      <c r="E90" s="125"/>
      <c r="F90" s="125"/>
      <c r="G90" s="125"/>
      <c r="H90" s="125"/>
      <c r="I90" s="125"/>
      <c r="J90" s="125"/>
      <c r="K90" s="125"/>
      <c r="L90" s="125"/>
      <c r="M90" s="125"/>
      <c r="N90" s="227">
        <f>N114</f>
        <v>1655.55</v>
      </c>
      <c r="O90" s="228"/>
      <c r="P90" s="228"/>
      <c r="Q90" s="228"/>
      <c r="R90" s="127"/>
      <c r="T90" s="128"/>
      <c r="U90" s="128"/>
    </row>
    <row r="91" spans="2:47" s="7" customFormat="1" ht="19.95" customHeight="1">
      <c r="B91" s="124"/>
      <c r="C91" s="125"/>
      <c r="D91" s="126" t="s">
        <v>126</v>
      </c>
      <c r="E91" s="125"/>
      <c r="F91" s="125"/>
      <c r="G91" s="125"/>
      <c r="H91" s="125"/>
      <c r="I91" s="125"/>
      <c r="J91" s="125"/>
      <c r="K91" s="125"/>
      <c r="L91" s="125"/>
      <c r="M91" s="125"/>
      <c r="N91" s="227">
        <f>N117</f>
        <v>18.899999999999999</v>
      </c>
      <c r="O91" s="228"/>
      <c r="P91" s="228"/>
      <c r="Q91" s="228"/>
      <c r="R91" s="127"/>
      <c r="T91" s="128"/>
      <c r="U91" s="128"/>
    </row>
    <row r="92" spans="2:47" s="1" customFormat="1" ht="21.75" customHeight="1"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3"/>
      <c r="T92" s="117"/>
      <c r="U92" s="117"/>
    </row>
    <row r="93" spans="2:47" s="1" customFormat="1" ht="29.25" customHeight="1">
      <c r="B93" s="31"/>
      <c r="C93" s="118" t="s">
        <v>127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225">
        <v>0</v>
      </c>
      <c r="O93" s="229"/>
      <c r="P93" s="229"/>
      <c r="Q93" s="229"/>
      <c r="R93" s="33"/>
      <c r="T93" s="129"/>
      <c r="U93" s="130" t="s">
        <v>38</v>
      </c>
    </row>
    <row r="94" spans="2:47" s="1" customFormat="1" ht="18" customHeight="1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3"/>
      <c r="T94" s="117"/>
      <c r="U94" s="117"/>
    </row>
    <row r="95" spans="2:47" s="1" customFormat="1" ht="29.25" customHeight="1">
      <c r="B95" s="31"/>
      <c r="C95" s="105" t="s">
        <v>108</v>
      </c>
      <c r="D95" s="106"/>
      <c r="E95" s="106"/>
      <c r="F95" s="106"/>
      <c r="G95" s="106"/>
      <c r="H95" s="106"/>
      <c r="I95" s="106"/>
      <c r="J95" s="106"/>
      <c r="K95" s="106"/>
      <c r="L95" s="200">
        <f>ROUND(SUM(N88+N93),2)</f>
        <v>1674.45</v>
      </c>
      <c r="M95" s="200"/>
      <c r="N95" s="200"/>
      <c r="O95" s="200"/>
      <c r="P95" s="200"/>
      <c r="Q95" s="200"/>
      <c r="R95" s="33"/>
      <c r="T95" s="117"/>
      <c r="U95" s="117"/>
    </row>
    <row r="96" spans="2:47" s="1" customFormat="1" ht="6.9" customHeight="1">
      <c r="B96" s="55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7"/>
      <c r="T96" s="117"/>
      <c r="U96" s="117"/>
    </row>
    <row r="100" spans="2:63" s="1" customFormat="1" ht="6.9" customHeight="1">
      <c r="B100" s="58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60"/>
    </row>
    <row r="101" spans="2:63" s="1" customFormat="1" ht="36.9" customHeight="1">
      <c r="B101" s="31"/>
      <c r="C101" s="168" t="s">
        <v>128</v>
      </c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33"/>
    </row>
    <row r="102" spans="2:63" s="1" customFormat="1" ht="6.9" customHeight="1"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3"/>
    </row>
    <row r="103" spans="2:63" s="1" customFormat="1" ht="30" customHeight="1">
      <c r="B103" s="31"/>
      <c r="C103" s="28" t="s">
        <v>16</v>
      </c>
      <c r="D103" s="32"/>
      <c r="E103" s="32"/>
      <c r="F103" s="214" t="str">
        <f>F6</f>
        <v>Živičná úprava obecný úrad Petrovce</v>
      </c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32"/>
      <c r="R103" s="33"/>
    </row>
    <row r="104" spans="2:63" s="1" customFormat="1" ht="36.9" customHeight="1">
      <c r="B104" s="31"/>
      <c r="C104" s="65" t="s">
        <v>115</v>
      </c>
      <c r="D104" s="32"/>
      <c r="E104" s="32"/>
      <c r="F104" s="198" t="str">
        <f>F7</f>
        <v>1528e - Hájovňa</v>
      </c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32"/>
      <c r="R104" s="33"/>
    </row>
    <row r="105" spans="2:63" s="1" customFormat="1" ht="6.9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63" s="1" customFormat="1" ht="18" customHeight="1">
      <c r="B106" s="31"/>
      <c r="C106" s="28" t="s">
        <v>21</v>
      </c>
      <c r="D106" s="32"/>
      <c r="E106" s="32"/>
      <c r="F106" s="26" t="str">
        <f>F9</f>
        <v xml:space="preserve"> </v>
      </c>
      <c r="G106" s="32"/>
      <c r="H106" s="32"/>
      <c r="I106" s="32"/>
      <c r="J106" s="32"/>
      <c r="K106" s="28" t="s">
        <v>23</v>
      </c>
      <c r="L106" s="32"/>
      <c r="M106" s="217" t="str">
        <f>IF(O9="","",O9)</f>
        <v>21. 9. 2020</v>
      </c>
      <c r="N106" s="217"/>
      <c r="O106" s="217"/>
      <c r="P106" s="217"/>
      <c r="Q106" s="32"/>
      <c r="R106" s="33"/>
    </row>
    <row r="107" spans="2:63" s="1" customFormat="1" ht="6.9" customHeight="1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63" s="1" customFormat="1" ht="13.2">
      <c r="B108" s="31"/>
      <c r="C108" s="28" t="s">
        <v>25</v>
      </c>
      <c r="D108" s="32"/>
      <c r="E108" s="32"/>
      <c r="F108" s="26" t="str">
        <f>E12</f>
        <v>Obec Petrovce</v>
      </c>
      <c r="G108" s="32"/>
      <c r="H108" s="32"/>
      <c r="I108" s="32"/>
      <c r="J108" s="32"/>
      <c r="K108" s="28" t="s">
        <v>30</v>
      </c>
      <c r="L108" s="32"/>
      <c r="M108" s="170" t="str">
        <f>E18</f>
        <v>Ing. Viera Bumberová</v>
      </c>
      <c r="N108" s="170"/>
      <c r="O108" s="170"/>
      <c r="P108" s="170"/>
      <c r="Q108" s="170"/>
      <c r="R108" s="33"/>
    </row>
    <row r="109" spans="2:63" s="1" customFormat="1" ht="14.4" customHeight="1">
      <c r="B109" s="31"/>
      <c r="C109" s="28" t="s">
        <v>29</v>
      </c>
      <c r="D109" s="32"/>
      <c r="E109" s="32"/>
      <c r="F109" s="26" t="str">
        <f>IF(E15="","",E15)</f>
        <v xml:space="preserve"> </v>
      </c>
      <c r="G109" s="32"/>
      <c r="H109" s="32"/>
      <c r="I109" s="32"/>
      <c r="J109" s="32"/>
      <c r="K109" s="28" t="s">
        <v>33</v>
      </c>
      <c r="L109" s="32"/>
      <c r="M109" s="170" t="str">
        <f>E21</f>
        <v xml:space="preserve"> </v>
      </c>
      <c r="N109" s="170"/>
      <c r="O109" s="170"/>
      <c r="P109" s="170"/>
      <c r="Q109" s="170"/>
      <c r="R109" s="33"/>
    </row>
    <row r="110" spans="2:63" s="1" customFormat="1" ht="10.35" customHeight="1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</row>
    <row r="111" spans="2:63" s="8" customFormat="1" ht="29.25" customHeight="1">
      <c r="B111" s="131"/>
      <c r="C111" s="132" t="s">
        <v>129</v>
      </c>
      <c r="D111" s="133" t="s">
        <v>130</v>
      </c>
      <c r="E111" s="133" t="s">
        <v>56</v>
      </c>
      <c r="F111" s="204" t="s">
        <v>131</v>
      </c>
      <c r="G111" s="204"/>
      <c r="H111" s="204"/>
      <c r="I111" s="204"/>
      <c r="J111" s="133" t="s">
        <v>132</v>
      </c>
      <c r="K111" s="133" t="s">
        <v>133</v>
      </c>
      <c r="L111" s="204" t="s">
        <v>134</v>
      </c>
      <c r="M111" s="204"/>
      <c r="N111" s="204" t="s">
        <v>121</v>
      </c>
      <c r="O111" s="204"/>
      <c r="P111" s="204"/>
      <c r="Q111" s="230"/>
      <c r="R111" s="134"/>
      <c r="T111" s="76" t="s">
        <v>135</v>
      </c>
      <c r="U111" s="77" t="s">
        <v>38</v>
      </c>
      <c r="V111" s="77" t="s">
        <v>136</v>
      </c>
      <c r="W111" s="77" t="s">
        <v>137</v>
      </c>
      <c r="X111" s="77" t="s">
        <v>138</v>
      </c>
      <c r="Y111" s="77" t="s">
        <v>139</v>
      </c>
      <c r="Z111" s="77" t="s">
        <v>140</v>
      </c>
      <c r="AA111" s="78" t="s">
        <v>141</v>
      </c>
    </row>
    <row r="112" spans="2:63" s="1" customFormat="1" ht="29.25" customHeight="1">
      <c r="B112" s="31"/>
      <c r="C112" s="80" t="s">
        <v>117</v>
      </c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206">
        <f>BK112</f>
        <v>1674.45</v>
      </c>
      <c r="O112" s="207"/>
      <c r="P112" s="207"/>
      <c r="Q112" s="207"/>
      <c r="R112" s="33"/>
      <c r="T112" s="79"/>
      <c r="U112" s="47"/>
      <c r="V112" s="47"/>
      <c r="W112" s="135">
        <f>W113</f>
        <v>6.0584999999999996</v>
      </c>
      <c r="X112" s="47"/>
      <c r="Y112" s="135">
        <f>Y113</f>
        <v>9.376850000000001</v>
      </c>
      <c r="Z112" s="47"/>
      <c r="AA112" s="136">
        <f>AA113</f>
        <v>0</v>
      </c>
      <c r="AT112" s="18" t="s">
        <v>73</v>
      </c>
      <c r="AU112" s="18" t="s">
        <v>123</v>
      </c>
      <c r="BK112" s="137">
        <f>BK113</f>
        <v>1674.45</v>
      </c>
    </row>
    <row r="113" spans="2:65" s="9" customFormat="1" ht="37.35" customHeight="1">
      <c r="B113" s="138"/>
      <c r="C113" s="139"/>
      <c r="D113" s="140" t="s">
        <v>124</v>
      </c>
      <c r="E113" s="140"/>
      <c r="F113" s="140"/>
      <c r="G113" s="140"/>
      <c r="H113" s="140"/>
      <c r="I113" s="140"/>
      <c r="J113" s="140"/>
      <c r="K113" s="140"/>
      <c r="L113" s="140"/>
      <c r="M113" s="140"/>
      <c r="N113" s="208">
        <f>BK113</f>
        <v>1674.45</v>
      </c>
      <c r="O113" s="209"/>
      <c r="P113" s="209"/>
      <c r="Q113" s="209"/>
      <c r="R113" s="141"/>
      <c r="T113" s="142"/>
      <c r="U113" s="139"/>
      <c r="V113" s="139"/>
      <c r="W113" s="143">
        <f>W114+W117</f>
        <v>6.0584999999999996</v>
      </c>
      <c r="X113" s="139"/>
      <c r="Y113" s="143">
        <f>Y114+Y117</f>
        <v>9.376850000000001</v>
      </c>
      <c r="Z113" s="139"/>
      <c r="AA113" s="144">
        <f>AA114+AA117</f>
        <v>0</v>
      </c>
      <c r="AR113" s="145" t="s">
        <v>82</v>
      </c>
      <c r="AT113" s="146" t="s">
        <v>73</v>
      </c>
      <c r="AU113" s="146" t="s">
        <v>74</v>
      </c>
      <c r="AY113" s="145" t="s">
        <v>142</v>
      </c>
      <c r="BK113" s="147">
        <f>BK114+BK117</f>
        <v>1674.45</v>
      </c>
    </row>
    <row r="114" spans="2:65" s="9" customFormat="1" ht="19.95" customHeight="1">
      <c r="B114" s="138"/>
      <c r="C114" s="139"/>
      <c r="D114" s="148" t="s">
        <v>125</v>
      </c>
      <c r="E114" s="148"/>
      <c r="F114" s="148"/>
      <c r="G114" s="148"/>
      <c r="H114" s="148"/>
      <c r="I114" s="148"/>
      <c r="J114" s="148"/>
      <c r="K114" s="148"/>
      <c r="L114" s="148"/>
      <c r="M114" s="148"/>
      <c r="N114" s="210">
        <f>BK114</f>
        <v>1655.55</v>
      </c>
      <c r="O114" s="211"/>
      <c r="P114" s="211"/>
      <c r="Q114" s="211"/>
      <c r="R114" s="141"/>
      <c r="T114" s="142"/>
      <c r="U114" s="139"/>
      <c r="V114" s="139"/>
      <c r="W114" s="143">
        <f>SUM(W115:W116)</f>
        <v>5.1884999999999994</v>
      </c>
      <c r="X114" s="139"/>
      <c r="Y114" s="143">
        <f>SUM(Y115:Y116)</f>
        <v>9.376850000000001</v>
      </c>
      <c r="Z114" s="139"/>
      <c r="AA114" s="144">
        <f>SUM(AA115:AA116)</f>
        <v>0</v>
      </c>
      <c r="AR114" s="145" t="s">
        <v>82</v>
      </c>
      <c r="AT114" s="146" t="s">
        <v>73</v>
      </c>
      <c r="AU114" s="146" t="s">
        <v>82</v>
      </c>
      <c r="AY114" s="145" t="s">
        <v>142</v>
      </c>
      <c r="BK114" s="147">
        <f>SUM(BK115:BK116)</f>
        <v>1655.55</v>
      </c>
    </row>
    <row r="115" spans="2:65" s="1" customFormat="1" ht="38.25" customHeight="1">
      <c r="B115" s="31"/>
      <c r="C115" s="149" t="s">
        <v>143</v>
      </c>
      <c r="D115" s="149" t="s">
        <v>144</v>
      </c>
      <c r="E115" s="150" t="s">
        <v>145</v>
      </c>
      <c r="F115" s="203" t="s">
        <v>146</v>
      </c>
      <c r="G115" s="203"/>
      <c r="H115" s="203"/>
      <c r="I115" s="203"/>
      <c r="J115" s="151" t="s">
        <v>147</v>
      </c>
      <c r="K115" s="152">
        <v>4</v>
      </c>
      <c r="L115" s="205">
        <v>150.30000000000001</v>
      </c>
      <c r="M115" s="205"/>
      <c r="N115" s="205">
        <f>ROUND(L115*K115,2)</f>
        <v>601.20000000000005</v>
      </c>
      <c r="O115" s="205"/>
      <c r="P115" s="205"/>
      <c r="Q115" s="205"/>
      <c r="R115" s="33"/>
      <c r="T115" s="153" t="s">
        <v>19</v>
      </c>
      <c r="U115" s="40" t="s">
        <v>41</v>
      </c>
      <c r="V115" s="154">
        <v>9.9000000000000005E-2</v>
      </c>
      <c r="W115" s="154">
        <f>V115*K115</f>
        <v>0.39600000000000002</v>
      </c>
      <c r="X115" s="154">
        <v>0.15620000000000001</v>
      </c>
      <c r="Y115" s="154">
        <f>X115*K115</f>
        <v>0.62480000000000002</v>
      </c>
      <c r="Z115" s="154">
        <v>0</v>
      </c>
      <c r="AA115" s="155">
        <f>Z115*K115</f>
        <v>0</v>
      </c>
      <c r="AR115" s="18" t="s">
        <v>148</v>
      </c>
      <c r="AT115" s="18" t="s">
        <v>144</v>
      </c>
      <c r="AU115" s="18" t="s">
        <v>143</v>
      </c>
      <c r="AY115" s="18" t="s">
        <v>142</v>
      </c>
      <c r="BE115" s="156">
        <f>IF(U115="základná",N115,0)</f>
        <v>0</v>
      </c>
      <c r="BF115" s="156">
        <f>IF(U115="znížená",N115,0)</f>
        <v>601.20000000000005</v>
      </c>
      <c r="BG115" s="156">
        <f>IF(U115="zákl. prenesená",N115,0)</f>
        <v>0</v>
      </c>
      <c r="BH115" s="156">
        <f>IF(U115="zníž. prenesená",N115,0)</f>
        <v>0</v>
      </c>
      <c r="BI115" s="156">
        <f>IF(U115="nulová",N115,0)</f>
        <v>0</v>
      </c>
      <c r="BJ115" s="18" t="s">
        <v>143</v>
      </c>
      <c r="BK115" s="156">
        <f>ROUND(L115*K115,2)</f>
        <v>601.20000000000005</v>
      </c>
      <c r="BL115" s="18" t="s">
        <v>148</v>
      </c>
      <c r="BM115" s="18" t="s">
        <v>149</v>
      </c>
    </row>
    <row r="116" spans="2:65" s="1" customFormat="1" ht="38.25" customHeight="1">
      <c r="B116" s="31"/>
      <c r="C116" s="149" t="s">
        <v>82</v>
      </c>
      <c r="D116" s="149" t="s">
        <v>144</v>
      </c>
      <c r="E116" s="150" t="s">
        <v>150</v>
      </c>
      <c r="F116" s="203" t="s">
        <v>151</v>
      </c>
      <c r="G116" s="203"/>
      <c r="H116" s="203"/>
      <c r="I116" s="203"/>
      <c r="J116" s="151" t="s">
        <v>152</v>
      </c>
      <c r="K116" s="152">
        <v>67.5</v>
      </c>
      <c r="L116" s="205">
        <v>15.62</v>
      </c>
      <c r="M116" s="205"/>
      <c r="N116" s="205">
        <f>ROUND(L116*K116,2)</f>
        <v>1054.3499999999999</v>
      </c>
      <c r="O116" s="205"/>
      <c r="P116" s="205"/>
      <c r="Q116" s="205"/>
      <c r="R116" s="33"/>
      <c r="T116" s="153" t="s">
        <v>19</v>
      </c>
      <c r="U116" s="40" t="s">
        <v>41</v>
      </c>
      <c r="V116" s="154">
        <v>7.0999999999999994E-2</v>
      </c>
      <c r="W116" s="154">
        <f>V116*K116</f>
        <v>4.7924999999999995</v>
      </c>
      <c r="X116" s="154">
        <v>0.12966</v>
      </c>
      <c r="Y116" s="154">
        <f>X116*K116</f>
        <v>8.7520500000000006</v>
      </c>
      <c r="Z116" s="154">
        <v>0</v>
      </c>
      <c r="AA116" s="155">
        <f>Z116*K116</f>
        <v>0</v>
      </c>
      <c r="AR116" s="18" t="s">
        <v>148</v>
      </c>
      <c r="AT116" s="18" t="s">
        <v>144</v>
      </c>
      <c r="AU116" s="18" t="s">
        <v>143</v>
      </c>
      <c r="AY116" s="18" t="s">
        <v>142</v>
      </c>
      <c r="BE116" s="156">
        <f>IF(U116="základná",N116,0)</f>
        <v>0</v>
      </c>
      <c r="BF116" s="156">
        <f>IF(U116="znížená",N116,0)</f>
        <v>1054.3499999999999</v>
      </c>
      <c r="BG116" s="156">
        <f>IF(U116="zákl. prenesená",N116,0)</f>
        <v>0</v>
      </c>
      <c r="BH116" s="156">
        <f>IF(U116="zníž. prenesená",N116,0)</f>
        <v>0</v>
      </c>
      <c r="BI116" s="156">
        <f>IF(U116="nulová",N116,0)</f>
        <v>0</v>
      </c>
      <c r="BJ116" s="18" t="s">
        <v>143</v>
      </c>
      <c r="BK116" s="156">
        <f>ROUND(L116*K116,2)</f>
        <v>1054.3499999999999</v>
      </c>
      <c r="BL116" s="18" t="s">
        <v>148</v>
      </c>
      <c r="BM116" s="18" t="s">
        <v>153</v>
      </c>
    </row>
    <row r="117" spans="2:65" s="9" customFormat="1" ht="29.85" customHeight="1">
      <c r="B117" s="138"/>
      <c r="C117" s="139"/>
      <c r="D117" s="148" t="s">
        <v>126</v>
      </c>
      <c r="E117" s="148"/>
      <c r="F117" s="148"/>
      <c r="G117" s="148"/>
      <c r="H117" s="148"/>
      <c r="I117" s="148"/>
      <c r="J117" s="148"/>
      <c r="K117" s="148"/>
      <c r="L117" s="148"/>
      <c r="M117" s="148"/>
      <c r="N117" s="212">
        <f>BK117</f>
        <v>18.899999999999999</v>
      </c>
      <c r="O117" s="213"/>
      <c r="P117" s="213"/>
      <c r="Q117" s="213"/>
      <c r="R117" s="141"/>
      <c r="T117" s="142"/>
      <c r="U117" s="139"/>
      <c r="V117" s="139"/>
      <c r="W117" s="143">
        <f>W118</f>
        <v>0.86999999999999988</v>
      </c>
      <c r="X117" s="139"/>
      <c r="Y117" s="143">
        <f>Y118</f>
        <v>0</v>
      </c>
      <c r="Z117" s="139"/>
      <c r="AA117" s="144">
        <f>AA118</f>
        <v>0</v>
      </c>
      <c r="AR117" s="145" t="s">
        <v>82</v>
      </c>
      <c r="AT117" s="146" t="s">
        <v>73</v>
      </c>
      <c r="AU117" s="146" t="s">
        <v>82</v>
      </c>
      <c r="AY117" s="145" t="s">
        <v>142</v>
      </c>
      <c r="BK117" s="147">
        <f>BK118</f>
        <v>18.899999999999999</v>
      </c>
    </row>
    <row r="118" spans="2:65" s="1" customFormat="1" ht="25.5" customHeight="1">
      <c r="B118" s="31"/>
      <c r="C118" s="149" t="s">
        <v>154</v>
      </c>
      <c r="D118" s="149" t="s">
        <v>144</v>
      </c>
      <c r="E118" s="150" t="s">
        <v>155</v>
      </c>
      <c r="F118" s="203" t="s">
        <v>156</v>
      </c>
      <c r="G118" s="203"/>
      <c r="H118" s="203"/>
      <c r="I118" s="203"/>
      <c r="J118" s="151" t="s">
        <v>157</v>
      </c>
      <c r="K118" s="152">
        <v>6</v>
      </c>
      <c r="L118" s="205">
        <v>3.15</v>
      </c>
      <c r="M118" s="205"/>
      <c r="N118" s="205">
        <f>ROUND(L118*K118,2)</f>
        <v>18.899999999999999</v>
      </c>
      <c r="O118" s="205"/>
      <c r="P118" s="205"/>
      <c r="Q118" s="205"/>
      <c r="R118" s="33"/>
      <c r="T118" s="153" t="s">
        <v>19</v>
      </c>
      <c r="U118" s="157" t="s">
        <v>41</v>
      </c>
      <c r="V118" s="158">
        <v>0.14499999999999999</v>
      </c>
      <c r="W118" s="158">
        <f>V118*K118</f>
        <v>0.86999999999999988</v>
      </c>
      <c r="X118" s="158">
        <v>0</v>
      </c>
      <c r="Y118" s="158">
        <f>X118*K118</f>
        <v>0</v>
      </c>
      <c r="Z118" s="158">
        <v>0</v>
      </c>
      <c r="AA118" s="159">
        <f>Z118*K118</f>
        <v>0</v>
      </c>
      <c r="AR118" s="18" t="s">
        <v>148</v>
      </c>
      <c r="AT118" s="18" t="s">
        <v>144</v>
      </c>
      <c r="AU118" s="18" t="s">
        <v>143</v>
      </c>
      <c r="AY118" s="18" t="s">
        <v>142</v>
      </c>
      <c r="BE118" s="156">
        <f>IF(U118="základná",N118,0)</f>
        <v>0</v>
      </c>
      <c r="BF118" s="156">
        <f>IF(U118="znížená",N118,0)</f>
        <v>18.899999999999999</v>
      </c>
      <c r="BG118" s="156">
        <f>IF(U118="zákl. prenesená",N118,0)</f>
        <v>0</v>
      </c>
      <c r="BH118" s="156">
        <f>IF(U118="zníž. prenesená",N118,0)</f>
        <v>0</v>
      </c>
      <c r="BI118" s="156">
        <f>IF(U118="nulová",N118,0)</f>
        <v>0</v>
      </c>
      <c r="BJ118" s="18" t="s">
        <v>143</v>
      </c>
      <c r="BK118" s="156">
        <f>ROUND(L118*K118,2)</f>
        <v>18.899999999999999</v>
      </c>
      <c r="BL118" s="18" t="s">
        <v>148</v>
      </c>
      <c r="BM118" s="18" t="s">
        <v>161</v>
      </c>
    </row>
    <row r="119" spans="2:65" s="1" customFormat="1" ht="6.9" customHeight="1">
      <c r="B119" s="55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7"/>
    </row>
  </sheetData>
  <sheetProtection algorithmName="SHA-512" hashValue="MvFcRds/6bpEChdV8FA3XGLFgouuireRL2IN2PxMxe/IcO4j4Mm8+7fM+6S8HTCsWyFwz57ErDXtLW660QXSyg==" saltValue="E2/ijF0pUwgqn0qreROEiR5BXxFwrLkd1Is+eiUU5irCJv6eHAfeyw08ba1VKlkqK0IQ6xE57qj+OvIzWINeLQ==" spinCount="10" sheet="1" objects="1" scenarios="1" formatColumns="0" formatRows="0"/>
  <mergeCells count="66">
    <mergeCell ref="M108:Q108"/>
    <mergeCell ref="M109:Q109"/>
    <mergeCell ref="L111:M111"/>
    <mergeCell ref="N111:Q111"/>
    <mergeCell ref="L95:Q95"/>
    <mergeCell ref="C101:Q101"/>
    <mergeCell ref="F104:P104"/>
    <mergeCell ref="F103:P103"/>
    <mergeCell ref="M106:P106"/>
    <mergeCell ref="N88:Q88"/>
    <mergeCell ref="N89:Q89"/>
    <mergeCell ref="N90:Q90"/>
    <mergeCell ref="N91:Q91"/>
    <mergeCell ref="N93:Q93"/>
    <mergeCell ref="M81:P81"/>
    <mergeCell ref="M83:Q83"/>
    <mergeCell ref="M84:Q84"/>
    <mergeCell ref="C86:G86"/>
    <mergeCell ref="N86:Q86"/>
    <mergeCell ref="H36:J36"/>
    <mergeCell ref="M36:P36"/>
    <mergeCell ref="L38:P38"/>
    <mergeCell ref="C76:Q76"/>
    <mergeCell ref="F79:P79"/>
    <mergeCell ref="F78:P78"/>
    <mergeCell ref="H33:J33"/>
    <mergeCell ref="M33:P33"/>
    <mergeCell ref="H34:J34"/>
    <mergeCell ref="M34:P34"/>
    <mergeCell ref="H35:J35"/>
    <mergeCell ref="M35:P35"/>
    <mergeCell ref="S2:AC2"/>
    <mergeCell ref="M27:P27"/>
    <mergeCell ref="M30:P30"/>
    <mergeCell ref="M28:P28"/>
    <mergeCell ref="H32:J32"/>
    <mergeCell ref="M32:P32"/>
    <mergeCell ref="O18:P18"/>
    <mergeCell ref="O20:P20"/>
    <mergeCell ref="O21:P21"/>
    <mergeCell ref="E24:L24"/>
    <mergeCell ref="H1:K1"/>
    <mergeCell ref="O11:P11"/>
    <mergeCell ref="O12:P12"/>
    <mergeCell ref="O14:P14"/>
    <mergeCell ref="O15:P15"/>
    <mergeCell ref="O17:P17"/>
    <mergeCell ref="C2:Q2"/>
    <mergeCell ref="C4:Q4"/>
    <mergeCell ref="F6:P6"/>
    <mergeCell ref="F7:P7"/>
    <mergeCell ref="O9:P9"/>
    <mergeCell ref="F118:I118"/>
    <mergeCell ref="F111:I111"/>
    <mergeCell ref="F115:I115"/>
    <mergeCell ref="L115:M115"/>
    <mergeCell ref="N115:Q115"/>
    <mergeCell ref="F116:I116"/>
    <mergeCell ref="L116:M116"/>
    <mergeCell ref="N116:Q116"/>
    <mergeCell ref="L118:M118"/>
    <mergeCell ref="N118:Q118"/>
    <mergeCell ref="N112:Q112"/>
    <mergeCell ref="N113:Q113"/>
    <mergeCell ref="N114:Q114"/>
    <mergeCell ref="N117:Q117"/>
  </mergeCells>
  <hyperlinks>
    <hyperlink ref="F1:G1" location="C2" display="1) Krycí list rozpočtu" xr:uid="{00000000-0004-0000-0500-000000000000}"/>
    <hyperlink ref="H1:K1" location="C86" display="2) Rekapitulácia rozpočtu" xr:uid="{00000000-0004-0000-0500-000001000000}"/>
    <hyperlink ref="L1" location="C111" display="3) Rozpočet" xr:uid="{00000000-0004-0000-0500-000002000000}"/>
    <hyperlink ref="S1:T1" location="'Rekapitulácia stavby'!C2" display="Rekapitulácia stavby" xr:uid="{00000000-0004-0000-05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N116"/>
  <sheetViews>
    <sheetView showGridLines="0" workbookViewId="0">
      <pane ySplit="1" topLeftCell="A2" activePane="bottomLeft" state="frozen"/>
      <selection pane="bottomLeft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07"/>
      <c r="B1" s="11"/>
      <c r="C1" s="11"/>
      <c r="D1" s="12" t="s">
        <v>1</v>
      </c>
      <c r="E1" s="11"/>
      <c r="F1" s="13" t="s">
        <v>109</v>
      </c>
      <c r="G1" s="13"/>
      <c r="H1" s="218" t="s">
        <v>110</v>
      </c>
      <c r="I1" s="218"/>
      <c r="J1" s="218"/>
      <c r="K1" s="218"/>
      <c r="L1" s="13" t="s">
        <v>111</v>
      </c>
      <c r="M1" s="11"/>
      <c r="N1" s="11"/>
      <c r="O1" s="12" t="s">
        <v>112</v>
      </c>
      <c r="P1" s="11"/>
      <c r="Q1" s="11"/>
      <c r="R1" s="11"/>
      <c r="S1" s="13" t="s">
        <v>113</v>
      </c>
      <c r="T1" s="13"/>
      <c r="U1" s="107"/>
      <c r="V1" s="107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" customHeight="1">
      <c r="C2" s="166" t="s">
        <v>7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S2" s="173" t="s">
        <v>8</v>
      </c>
      <c r="T2" s="174"/>
      <c r="U2" s="174"/>
      <c r="V2" s="174"/>
      <c r="W2" s="174"/>
      <c r="X2" s="174"/>
      <c r="Y2" s="174"/>
      <c r="Z2" s="174"/>
      <c r="AA2" s="174"/>
      <c r="AB2" s="174"/>
      <c r="AC2" s="174"/>
      <c r="AT2" s="18" t="s">
        <v>98</v>
      </c>
    </row>
    <row r="3" spans="1:6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74</v>
      </c>
    </row>
    <row r="4" spans="1:66" ht="36.9" customHeight="1">
      <c r="B4" s="22"/>
      <c r="C4" s="168" t="s">
        <v>114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23"/>
      <c r="T4" s="17" t="s">
        <v>12</v>
      </c>
      <c r="AT4" s="18" t="s">
        <v>6</v>
      </c>
    </row>
    <row r="5" spans="1:66" ht="6.9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16</v>
      </c>
      <c r="E6" s="24"/>
      <c r="F6" s="214" t="str">
        <f>'Rekapitulácia stavby'!K6</f>
        <v>Živičná úprava obecný úrad Petrovce</v>
      </c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4"/>
      <c r="R6" s="23"/>
    </row>
    <row r="7" spans="1:66" s="1" customFormat="1" ht="32.85" customHeight="1">
      <c r="B7" s="31"/>
      <c r="C7" s="32"/>
      <c r="D7" s="27" t="s">
        <v>115</v>
      </c>
      <c r="E7" s="32"/>
      <c r="F7" s="172" t="s">
        <v>164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32"/>
      <c r="R7" s="33"/>
    </row>
    <row r="8" spans="1:66" s="1" customFormat="1" ht="14.4" customHeight="1">
      <c r="B8" s="31"/>
      <c r="C8" s="32"/>
      <c r="D8" s="28" t="s">
        <v>18</v>
      </c>
      <c r="E8" s="32"/>
      <c r="F8" s="26" t="s">
        <v>19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19</v>
      </c>
      <c r="P8" s="32"/>
      <c r="Q8" s="32"/>
      <c r="R8" s="33"/>
    </row>
    <row r="9" spans="1:66" s="1" customFormat="1" ht="14.4" customHeight="1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17" t="str">
        <f>'Rekapitulácia stavby'!AN8</f>
        <v>21. 9. 2020</v>
      </c>
      <c r="P9" s="217"/>
      <c r="Q9" s="32"/>
      <c r="R9" s="33"/>
    </row>
    <row r="10" spans="1:66" s="1" customFormat="1" ht="10.8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" customHeight="1">
      <c r="B11" s="31"/>
      <c r="C11" s="32"/>
      <c r="D11" s="28" t="s">
        <v>25</v>
      </c>
      <c r="E11" s="32"/>
      <c r="F11" s="32"/>
      <c r="G11" s="32"/>
      <c r="H11" s="32"/>
      <c r="I11" s="32"/>
      <c r="J11" s="32"/>
      <c r="K11" s="32"/>
      <c r="L11" s="32"/>
      <c r="M11" s="28" t="s">
        <v>26</v>
      </c>
      <c r="N11" s="32"/>
      <c r="O11" s="170" t="s">
        <v>19</v>
      </c>
      <c r="P11" s="170"/>
      <c r="Q11" s="32"/>
      <c r="R11" s="33"/>
    </row>
    <row r="12" spans="1:66" s="1" customFormat="1" ht="18" customHeight="1">
      <c r="B12" s="31"/>
      <c r="C12" s="32"/>
      <c r="D12" s="32"/>
      <c r="E12" s="26" t="s">
        <v>27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170" t="s">
        <v>19</v>
      </c>
      <c r="P12" s="170"/>
      <c r="Q12" s="32"/>
      <c r="R12" s="33"/>
    </row>
    <row r="13" spans="1:66" s="1" customFormat="1" ht="6.9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" customHeight="1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26</v>
      </c>
      <c r="N14" s="32"/>
      <c r="O14" s="170" t="str">
        <f>IF('Rekapitulácia stavby'!AN13="","",'Rekapitulácia stavby'!AN13)</f>
        <v/>
      </c>
      <c r="P14" s="170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170" t="str">
        <f>IF('Rekapitulácia stavby'!AN14="","",'Rekapitulácia stavby'!AN14)</f>
        <v/>
      </c>
      <c r="P15" s="170"/>
      <c r="Q15" s="32"/>
      <c r="R15" s="33"/>
    </row>
    <row r="16" spans="1:66" s="1" customFormat="1" ht="6.9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" customHeight="1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26</v>
      </c>
      <c r="N17" s="32"/>
      <c r="O17" s="170" t="str">
        <f>IF('Rekapitulácia stavby'!AN16="","",'Rekapitulácia stavby'!AN16)</f>
        <v/>
      </c>
      <c r="P17" s="170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IF('Rekapitulácia stavby'!E17="","",'Rekapitulácia stavby'!E17)</f>
        <v>Ing. Viera Bumberová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170" t="str">
        <f>IF('Rekapitulácia stavby'!AN17="","",'Rekapitulácia stavby'!AN17)</f>
        <v/>
      </c>
      <c r="P18" s="170"/>
      <c r="Q18" s="32"/>
      <c r="R18" s="33"/>
    </row>
    <row r="19" spans="2:18" s="1" customFormat="1" ht="6.9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" customHeight="1">
      <c r="B20" s="31"/>
      <c r="C20" s="32"/>
      <c r="D20" s="28" t="s">
        <v>33</v>
      </c>
      <c r="E20" s="32"/>
      <c r="F20" s="32"/>
      <c r="G20" s="32"/>
      <c r="H20" s="32"/>
      <c r="I20" s="32"/>
      <c r="J20" s="32"/>
      <c r="K20" s="32"/>
      <c r="L20" s="32"/>
      <c r="M20" s="28" t="s">
        <v>26</v>
      </c>
      <c r="N20" s="32"/>
      <c r="O20" s="170" t="str">
        <f>IF('Rekapitulácia stavby'!AN19="","",'Rekapitulácia stavby'!AN19)</f>
        <v/>
      </c>
      <c r="P20" s="170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IF('Rekapitulácia stavby'!E20="","",'Rekapitulácia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170" t="str">
        <f>IF('Rekapitulácia stavby'!AN20="","",'Rekapitulácia stavby'!AN20)</f>
        <v/>
      </c>
      <c r="P21" s="170"/>
      <c r="Q21" s="32"/>
      <c r="R21" s="33"/>
    </row>
    <row r="22" spans="2:18" s="1" customFormat="1" ht="6.9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" customHeight="1">
      <c r="B23" s="31"/>
      <c r="C23" s="32"/>
      <c r="D23" s="28" t="s">
        <v>34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78" t="s">
        <v>19</v>
      </c>
      <c r="F24" s="178"/>
      <c r="G24" s="178"/>
      <c r="H24" s="178"/>
      <c r="I24" s="178"/>
      <c r="J24" s="178"/>
      <c r="K24" s="178"/>
      <c r="L24" s="178"/>
      <c r="M24" s="32"/>
      <c r="N24" s="32"/>
      <c r="O24" s="32"/>
      <c r="P24" s="32"/>
      <c r="Q24" s="32"/>
      <c r="R24" s="33"/>
    </row>
    <row r="25" spans="2:18" s="1" customFormat="1" ht="6.9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" customHeight="1">
      <c r="B27" s="31"/>
      <c r="C27" s="32"/>
      <c r="D27" s="108" t="s">
        <v>117</v>
      </c>
      <c r="E27" s="32"/>
      <c r="F27" s="32"/>
      <c r="G27" s="32"/>
      <c r="H27" s="32"/>
      <c r="I27" s="32"/>
      <c r="J27" s="32"/>
      <c r="K27" s="32"/>
      <c r="L27" s="32"/>
      <c r="M27" s="179">
        <f>N88</f>
        <v>1021.9000000000001</v>
      </c>
      <c r="N27" s="179"/>
      <c r="O27" s="179"/>
      <c r="P27" s="179"/>
      <c r="Q27" s="32"/>
      <c r="R27" s="33"/>
    </row>
    <row r="28" spans="2:18" s="1" customFormat="1" ht="14.4" customHeight="1">
      <c r="B28" s="31"/>
      <c r="C28" s="32"/>
      <c r="D28" s="30" t="s">
        <v>118</v>
      </c>
      <c r="E28" s="32"/>
      <c r="F28" s="32"/>
      <c r="G28" s="32"/>
      <c r="H28" s="32"/>
      <c r="I28" s="32"/>
      <c r="J28" s="32"/>
      <c r="K28" s="32"/>
      <c r="L28" s="32"/>
      <c r="M28" s="179">
        <f>N92</f>
        <v>0</v>
      </c>
      <c r="N28" s="179"/>
      <c r="O28" s="179"/>
      <c r="P28" s="179"/>
      <c r="Q28" s="32"/>
      <c r="R28" s="33"/>
    </row>
    <row r="29" spans="2:18" s="1" customFormat="1" ht="6.9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9" t="s">
        <v>37</v>
      </c>
      <c r="E30" s="32"/>
      <c r="F30" s="32"/>
      <c r="G30" s="32"/>
      <c r="H30" s="32"/>
      <c r="I30" s="32"/>
      <c r="J30" s="32"/>
      <c r="K30" s="32"/>
      <c r="L30" s="32"/>
      <c r="M30" s="219">
        <f>ROUND(M27+M28,2)</f>
        <v>1021.9</v>
      </c>
      <c r="N30" s="216"/>
      <c r="O30" s="216"/>
      <c r="P30" s="216"/>
      <c r="Q30" s="32"/>
      <c r="R30" s="33"/>
    </row>
    <row r="31" spans="2:18" s="1" customFormat="1" ht="6.9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" customHeight="1">
      <c r="B32" s="31"/>
      <c r="C32" s="32"/>
      <c r="D32" s="38" t="s">
        <v>38</v>
      </c>
      <c r="E32" s="38" t="s">
        <v>39</v>
      </c>
      <c r="F32" s="39">
        <v>0.2</v>
      </c>
      <c r="G32" s="110" t="s">
        <v>40</v>
      </c>
      <c r="H32" s="220">
        <f>ROUND((SUM(BE92:BE93)+SUM(BE111:BE115)), 2)</f>
        <v>0</v>
      </c>
      <c r="I32" s="216"/>
      <c r="J32" s="216"/>
      <c r="K32" s="32"/>
      <c r="L32" s="32"/>
      <c r="M32" s="220">
        <f>ROUND(ROUND((SUM(BE92:BE93)+SUM(BE111:BE115)), 2)*F32, 2)</f>
        <v>0</v>
      </c>
      <c r="N32" s="216"/>
      <c r="O32" s="216"/>
      <c r="P32" s="216"/>
      <c r="Q32" s="32"/>
      <c r="R32" s="33"/>
    </row>
    <row r="33" spans="2:18" s="1" customFormat="1" ht="14.4" customHeight="1">
      <c r="B33" s="31"/>
      <c r="C33" s="32"/>
      <c r="D33" s="32"/>
      <c r="E33" s="38" t="s">
        <v>41</v>
      </c>
      <c r="F33" s="39">
        <v>0.2</v>
      </c>
      <c r="G33" s="110" t="s">
        <v>40</v>
      </c>
      <c r="H33" s="220">
        <f>ROUND((SUM(BF92:BF93)+SUM(BF111:BF115)), 2)</f>
        <v>1021.9</v>
      </c>
      <c r="I33" s="216"/>
      <c r="J33" s="216"/>
      <c r="K33" s="32"/>
      <c r="L33" s="32"/>
      <c r="M33" s="220">
        <f>ROUND(ROUND((SUM(BF92:BF93)+SUM(BF111:BF115)), 2)*F33, 2)</f>
        <v>204.38</v>
      </c>
      <c r="N33" s="216"/>
      <c r="O33" s="216"/>
      <c r="P33" s="216"/>
      <c r="Q33" s="32"/>
      <c r="R33" s="33"/>
    </row>
    <row r="34" spans="2:18" s="1" customFormat="1" ht="14.4" hidden="1" customHeight="1">
      <c r="B34" s="31"/>
      <c r="C34" s="32"/>
      <c r="D34" s="32"/>
      <c r="E34" s="38" t="s">
        <v>42</v>
      </c>
      <c r="F34" s="39">
        <v>0.2</v>
      </c>
      <c r="G34" s="110" t="s">
        <v>40</v>
      </c>
      <c r="H34" s="220">
        <f>ROUND((SUM(BG92:BG93)+SUM(BG111:BG115)), 2)</f>
        <v>0</v>
      </c>
      <c r="I34" s="216"/>
      <c r="J34" s="216"/>
      <c r="K34" s="32"/>
      <c r="L34" s="32"/>
      <c r="M34" s="220">
        <v>0</v>
      </c>
      <c r="N34" s="216"/>
      <c r="O34" s="216"/>
      <c r="P34" s="216"/>
      <c r="Q34" s="32"/>
      <c r="R34" s="33"/>
    </row>
    <row r="35" spans="2:18" s="1" customFormat="1" ht="14.4" hidden="1" customHeight="1">
      <c r="B35" s="31"/>
      <c r="C35" s="32"/>
      <c r="D35" s="32"/>
      <c r="E35" s="38" t="s">
        <v>43</v>
      </c>
      <c r="F35" s="39">
        <v>0.2</v>
      </c>
      <c r="G35" s="110" t="s">
        <v>40</v>
      </c>
      <c r="H35" s="220">
        <f>ROUND((SUM(BH92:BH93)+SUM(BH111:BH115)), 2)</f>
        <v>0</v>
      </c>
      <c r="I35" s="216"/>
      <c r="J35" s="216"/>
      <c r="K35" s="32"/>
      <c r="L35" s="32"/>
      <c r="M35" s="220">
        <v>0</v>
      </c>
      <c r="N35" s="216"/>
      <c r="O35" s="216"/>
      <c r="P35" s="216"/>
      <c r="Q35" s="32"/>
      <c r="R35" s="33"/>
    </row>
    <row r="36" spans="2:18" s="1" customFormat="1" ht="14.4" hidden="1" customHeight="1">
      <c r="B36" s="31"/>
      <c r="C36" s="32"/>
      <c r="D36" s="32"/>
      <c r="E36" s="38" t="s">
        <v>44</v>
      </c>
      <c r="F36" s="39">
        <v>0</v>
      </c>
      <c r="G36" s="110" t="s">
        <v>40</v>
      </c>
      <c r="H36" s="220">
        <f>ROUND((SUM(BI92:BI93)+SUM(BI111:BI115)), 2)</f>
        <v>0</v>
      </c>
      <c r="I36" s="216"/>
      <c r="J36" s="216"/>
      <c r="K36" s="32"/>
      <c r="L36" s="32"/>
      <c r="M36" s="220">
        <v>0</v>
      </c>
      <c r="N36" s="216"/>
      <c r="O36" s="216"/>
      <c r="P36" s="216"/>
      <c r="Q36" s="32"/>
      <c r="R36" s="33"/>
    </row>
    <row r="37" spans="2:18" s="1" customFormat="1" ht="6.9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6"/>
      <c r="D38" s="111" t="s">
        <v>45</v>
      </c>
      <c r="E38" s="75"/>
      <c r="F38" s="75"/>
      <c r="G38" s="112" t="s">
        <v>46</v>
      </c>
      <c r="H38" s="113" t="s">
        <v>47</v>
      </c>
      <c r="I38" s="75"/>
      <c r="J38" s="75"/>
      <c r="K38" s="75"/>
      <c r="L38" s="221">
        <f>SUM(M30:M36)</f>
        <v>1226.28</v>
      </c>
      <c r="M38" s="221"/>
      <c r="N38" s="221"/>
      <c r="O38" s="221"/>
      <c r="P38" s="222"/>
      <c r="Q38" s="106"/>
      <c r="R38" s="33"/>
    </row>
    <row r="39" spans="2:18" s="1" customFormat="1" ht="14.4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ht="12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 ht="12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 ht="12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 ht="12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 ht="12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 ht="12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 ht="12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 ht="12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 ht="12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>
      <c r="B50" s="31"/>
      <c r="C50" s="32"/>
      <c r="D50" s="46" t="s">
        <v>48</v>
      </c>
      <c r="E50" s="47"/>
      <c r="F50" s="47"/>
      <c r="G50" s="47"/>
      <c r="H50" s="48"/>
      <c r="I50" s="32"/>
      <c r="J50" s="46" t="s">
        <v>49</v>
      </c>
      <c r="K50" s="47"/>
      <c r="L50" s="47"/>
      <c r="M50" s="47"/>
      <c r="N50" s="47"/>
      <c r="O50" s="47"/>
      <c r="P50" s="48"/>
      <c r="Q50" s="32"/>
      <c r="R50" s="33"/>
    </row>
    <row r="51" spans="2:18" ht="12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 ht="12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 ht="12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 ht="12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 ht="12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 ht="12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 ht="12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 ht="12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>
      <c r="B59" s="31"/>
      <c r="C59" s="32"/>
      <c r="D59" s="51" t="s">
        <v>50</v>
      </c>
      <c r="E59" s="52"/>
      <c r="F59" s="52"/>
      <c r="G59" s="53" t="s">
        <v>51</v>
      </c>
      <c r="H59" s="54"/>
      <c r="I59" s="32"/>
      <c r="J59" s="51" t="s">
        <v>50</v>
      </c>
      <c r="K59" s="52"/>
      <c r="L59" s="52"/>
      <c r="M59" s="52"/>
      <c r="N59" s="53" t="s">
        <v>51</v>
      </c>
      <c r="O59" s="52"/>
      <c r="P59" s="54"/>
      <c r="Q59" s="32"/>
      <c r="R59" s="33"/>
    </row>
    <row r="60" spans="2:18" ht="12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>
      <c r="B61" s="31"/>
      <c r="C61" s="32"/>
      <c r="D61" s="46" t="s">
        <v>52</v>
      </c>
      <c r="E61" s="47"/>
      <c r="F61" s="47"/>
      <c r="G61" s="47"/>
      <c r="H61" s="48"/>
      <c r="I61" s="32"/>
      <c r="J61" s="46" t="s">
        <v>53</v>
      </c>
      <c r="K61" s="47"/>
      <c r="L61" s="47"/>
      <c r="M61" s="47"/>
      <c r="N61" s="47"/>
      <c r="O61" s="47"/>
      <c r="P61" s="48"/>
      <c r="Q61" s="32"/>
      <c r="R61" s="33"/>
    </row>
    <row r="62" spans="2:18" ht="12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 ht="12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 ht="12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21" ht="12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21" ht="12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21" ht="12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21" ht="12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21" ht="12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21" s="1" customFormat="1">
      <c r="B70" s="31"/>
      <c r="C70" s="32"/>
      <c r="D70" s="51" t="s">
        <v>50</v>
      </c>
      <c r="E70" s="52"/>
      <c r="F70" s="52"/>
      <c r="G70" s="53" t="s">
        <v>51</v>
      </c>
      <c r="H70" s="54"/>
      <c r="I70" s="32"/>
      <c r="J70" s="51" t="s">
        <v>50</v>
      </c>
      <c r="K70" s="52"/>
      <c r="L70" s="52"/>
      <c r="M70" s="52"/>
      <c r="N70" s="53" t="s">
        <v>51</v>
      </c>
      <c r="O70" s="52"/>
      <c r="P70" s="54"/>
      <c r="Q70" s="32"/>
      <c r="R70" s="33"/>
    </row>
    <row r="71" spans="2:21" s="1" customFormat="1" ht="14.4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21" s="1" customFormat="1" ht="6.9" customHeight="1">
      <c r="B75" s="11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6"/>
    </row>
    <row r="76" spans="2:21" s="1" customFormat="1" ht="36.9" customHeight="1">
      <c r="B76" s="31"/>
      <c r="C76" s="168" t="s">
        <v>119</v>
      </c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33"/>
      <c r="T76" s="117"/>
      <c r="U76" s="117"/>
    </row>
    <row r="77" spans="2:21" s="1" customFormat="1" ht="6.9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  <c r="T77" s="117"/>
      <c r="U77" s="117"/>
    </row>
    <row r="78" spans="2:21" s="1" customFormat="1" ht="30" customHeight="1">
      <c r="B78" s="31"/>
      <c r="C78" s="28" t="s">
        <v>16</v>
      </c>
      <c r="D78" s="32"/>
      <c r="E78" s="32"/>
      <c r="F78" s="214" t="str">
        <f>F6</f>
        <v>Živičná úprava obecný úrad Petrovce</v>
      </c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32"/>
      <c r="R78" s="33"/>
      <c r="T78" s="117"/>
      <c r="U78" s="117"/>
    </row>
    <row r="79" spans="2:21" s="1" customFormat="1" ht="36.9" customHeight="1">
      <c r="B79" s="31"/>
      <c r="C79" s="65" t="s">
        <v>115</v>
      </c>
      <c r="D79" s="32"/>
      <c r="E79" s="32"/>
      <c r="F79" s="198" t="str">
        <f>F7</f>
        <v>1528g - Číslo domu 119</v>
      </c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32"/>
      <c r="R79" s="33"/>
      <c r="T79" s="117"/>
      <c r="U79" s="117"/>
    </row>
    <row r="80" spans="2:21" s="1" customFormat="1" ht="6.9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  <c r="T80" s="117"/>
      <c r="U80" s="117"/>
    </row>
    <row r="81" spans="2:47" s="1" customFormat="1" ht="18" customHeight="1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17" t="str">
        <f>IF(O9="","",O9)</f>
        <v>21. 9. 2020</v>
      </c>
      <c r="N81" s="217"/>
      <c r="O81" s="217"/>
      <c r="P81" s="217"/>
      <c r="Q81" s="32"/>
      <c r="R81" s="33"/>
      <c r="T81" s="117"/>
      <c r="U81" s="117"/>
    </row>
    <row r="82" spans="2:47" s="1" customFormat="1" ht="6.9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  <c r="T82" s="117"/>
      <c r="U82" s="117"/>
    </row>
    <row r="83" spans="2:47" s="1" customFormat="1" ht="13.2">
      <c r="B83" s="31"/>
      <c r="C83" s="28" t="s">
        <v>25</v>
      </c>
      <c r="D83" s="32"/>
      <c r="E83" s="32"/>
      <c r="F83" s="26" t="str">
        <f>E12</f>
        <v>Obec Petrovce</v>
      </c>
      <c r="G83" s="32"/>
      <c r="H83" s="32"/>
      <c r="I83" s="32"/>
      <c r="J83" s="32"/>
      <c r="K83" s="28" t="s">
        <v>30</v>
      </c>
      <c r="L83" s="32"/>
      <c r="M83" s="170" t="str">
        <f>E18</f>
        <v>Ing. Viera Bumberová</v>
      </c>
      <c r="N83" s="170"/>
      <c r="O83" s="170"/>
      <c r="P83" s="170"/>
      <c r="Q83" s="170"/>
      <c r="R83" s="33"/>
      <c r="T83" s="117"/>
      <c r="U83" s="117"/>
    </row>
    <row r="84" spans="2:47" s="1" customFormat="1" ht="14.4" customHeight="1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33</v>
      </c>
      <c r="L84" s="32"/>
      <c r="M84" s="170" t="str">
        <f>E21</f>
        <v xml:space="preserve"> </v>
      </c>
      <c r="N84" s="170"/>
      <c r="O84" s="170"/>
      <c r="P84" s="170"/>
      <c r="Q84" s="170"/>
      <c r="R84" s="33"/>
      <c r="T84" s="117"/>
      <c r="U84" s="117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  <c r="T85" s="117"/>
      <c r="U85" s="117"/>
    </row>
    <row r="86" spans="2:47" s="1" customFormat="1" ht="29.25" customHeight="1">
      <c r="B86" s="31"/>
      <c r="C86" s="223" t="s">
        <v>120</v>
      </c>
      <c r="D86" s="224"/>
      <c r="E86" s="224"/>
      <c r="F86" s="224"/>
      <c r="G86" s="224"/>
      <c r="H86" s="106"/>
      <c r="I86" s="106"/>
      <c r="J86" s="106"/>
      <c r="K86" s="106"/>
      <c r="L86" s="106"/>
      <c r="M86" s="106"/>
      <c r="N86" s="223" t="s">
        <v>121</v>
      </c>
      <c r="O86" s="224"/>
      <c r="P86" s="224"/>
      <c r="Q86" s="224"/>
      <c r="R86" s="33"/>
      <c r="T86" s="117"/>
      <c r="U86" s="117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  <c r="T87" s="117"/>
      <c r="U87" s="117"/>
    </row>
    <row r="88" spans="2:47" s="1" customFormat="1" ht="29.25" customHeight="1">
      <c r="B88" s="31"/>
      <c r="C88" s="118" t="s">
        <v>122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77">
        <f>N111</f>
        <v>1021.9000000000001</v>
      </c>
      <c r="O88" s="225"/>
      <c r="P88" s="225"/>
      <c r="Q88" s="225"/>
      <c r="R88" s="33"/>
      <c r="T88" s="117"/>
      <c r="U88" s="117"/>
      <c r="AU88" s="18" t="s">
        <v>123</v>
      </c>
    </row>
    <row r="89" spans="2:47" s="6" customFormat="1" ht="24.9" customHeight="1">
      <c r="B89" s="119"/>
      <c r="C89" s="120"/>
      <c r="D89" s="121" t="s">
        <v>124</v>
      </c>
      <c r="E89" s="120"/>
      <c r="F89" s="120"/>
      <c r="G89" s="120"/>
      <c r="H89" s="120"/>
      <c r="I89" s="120"/>
      <c r="J89" s="120"/>
      <c r="K89" s="120"/>
      <c r="L89" s="120"/>
      <c r="M89" s="120"/>
      <c r="N89" s="209">
        <f>N112</f>
        <v>1021.9000000000001</v>
      </c>
      <c r="O89" s="226"/>
      <c r="P89" s="226"/>
      <c r="Q89" s="226"/>
      <c r="R89" s="122"/>
      <c r="T89" s="123"/>
      <c r="U89" s="123"/>
    </row>
    <row r="90" spans="2:47" s="7" customFormat="1" ht="19.95" customHeight="1">
      <c r="B90" s="124"/>
      <c r="C90" s="125"/>
      <c r="D90" s="126" t="s">
        <v>125</v>
      </c>
      <c r="E90" s="125"/>
      <c r="F90" s="125"/>
      <c r="G90" s="125"/>
      <c r="H90" s="125"/>
      <c r="I90" s="125"/>
      <c r="J90" s="125"/>
      <c r="K90" s="125"/>
      <c r="L90" s="125"/>
      <c r="M90" s="125"/>
      <c r="N90" s="227">
        <f>N113</f>
        <v>1021.9000000000001</v>
      </c>
      <c r="O90" s="228"/>
      <c r="P90" s="228"/>
      <c r="Q90" s="228"/>
      <c r="R90" s="127"/>
      <c r="T90" s="128"/>
      <c r="U90" s="128"/>
    </row>
    <row r="91" spans="2:47" s="1" customFormat="1" ht="21.75" customHeight="1"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3"/>
      <c r="T91" s="117"/>
      <c r="U91" s="117"/>
    </row>
    <row r="92" spans="2:47" s="1" customFormat="1" ht="29.25" customHeight="1">
      <c r="B92" s="31"/>
      <c r="C92" s="118" t="s">
        <v>127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225">
        <v>0</v>
      </c>
      <c r="O92" s="229"/>
      <c r="P92" s="229"/>
      <c r="Q92" s="229"/>
      <c r="R92" s="33"/>
      <c r="T92" s="129"/>
      <c r="U92" s="130" t="s">
        <v>38</v>
      </c>
    </row>
    <row r="93" spans="2:47" s="1" customFormat="1" ht="18" customHeight="1"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3"/>
      <c r="T93" s="117"/>
      <c r="U93" s="117"/>
    </row>
    <row r="94" spans="2:47" s="1" customFormat="1" ht="29.25" customHeight="1">
      <c r="B94" s="31"/>
      <c r="C94" s="105" t="s">
        <v>108</v>
      </c>
      <c r="D94" s="106"/>
      <c r="E94" s="106"/>
      <c r="F94" s="106"/>
      <c r="G94" s="106"/>
      <c r="H94" s="106"/>
      <c r="I94" s="106"/>
      <c r="J94" s="106"/>
      <c r="K94" s="106"/>
      <c r="L94" s="200">
        <f>ROUND(SUM(N88+N92),2)</f>
        <v>1021.9</v>
      </c>
      <c r="M94" s="200"/>
      <c r="N94" s="200"/>
      <c r="O94" s="200"/>
      <c r="P94" s="200"/>
      <c r="Q94" s="200"/>
      <c r="R94" s="33"/>
      <c r="T94" s="117"/>
      <c r="U94" s="117"/>
    </row>
    <row r="95" spans="2:47" s="1" customFormat="1" ht="6.9" customHeight="1">
      <c r="B95" s="55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7"/>
      <c r="T95" s="117"/>
      <c r="U95" s="117"/>
    </row>
    <row r="99" spans="2:63" s="1" customFormat="1" ht="6.9" customHeight="1">
      <c r="B99" s="58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60"/>
    </row>
    <row r="100" spans="2:63" s="1" customFormat="1" ht="36.9" customHeight="1">
      <c r="B100" s="31"/>
      <c r="C100" s="168" t="s">
        <v>128</v>
      </c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33"/>
    </row>
    <row r="101" spans="2:63" s="1" customFormat="1" ht="6.9" customHeight="1">
      <c r="B101" s="31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3"/>
    </row>
    <row r="102" spans="2:63" s="1" customFormat="1" ht="30" customHeight="1">
      <c r="B102" s="31"/>
      <c r="C102" s="28" t="s">
        <v>16</v>
      </c>
      <c r="D102" s="32"/>
      <c r="E102" s="32"/>
      <c r="F102" s="214" t="str">
        <f>F6</f>
        <v>Živičná úprava obecný úrad Petrovce</v>
      </c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32"/>
      <c r="R102" s="33"/>
    </row>
    <row r="103" spans="2:63" s="1" customFormat="1" ht="36.9" customHeight="1">
      <c r="B103" s="31"/>
      <c r="C103" s="65" t="s">
        <v>115</v>
      </c>
      <c r="D103" s="32"/>
      <c r="E103" s="32"/>
      <c r="F103" s="198" t="str">
        <f>F7</f>
        <v>1528g - Číslo domu 119</v>
      </c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32"/>
      <c r="R103" s="33"/>
    </row>
    <row r="104" spans="2:63" s="1" customFormat="1" ht="6.9" customHeight="1"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3"/>
    </row>
    <row r="105" spans="2:63" s="1" customFormat="1" ht="18" customHeight="1">
      <c r="B105" s="31"/>
      <c r="C105" s="28" t="s">
        <v>21</v>
      </c>
      <c r="D105" s="32"/>
      <c r="E105" s="32"/>
      <c r="F105" s="26" t="str">
        <f>F9</f>
        <v xml:space="preserve"> </v>
      </c>
      <c r="G105" s="32"/>
      <c r="H105" s="32"/>
      <c r="I105" s="32"/>
      <c r="J105" s="32"/>
      <c r="K105" s="28" t="s">
        <v>23</v>
      </c>
      <c r="L105" s="32"/>
      <c r="M105" s="217" t="str">
        <f>IF(O9="","",O9)</f>
        <v>21. 9. 2020</v>
      </c>
      <c r="N105" s="217"/>
      <c r="O105" s="217"/>
      <c r="P105" s="217"/>
      <c r="Q105" s="32"/>
      <c r="R105" s="33"/>
    </row>
    <row r="106" spans="2:63" s="1" customFormat="1" ht="6.9" customHeight="1"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3"/>
    </row>
    <row r="107" spans="2:63" s="1" customFormat="1" ht="13.2">
      <c r="B107" s="31"/>
      <c r="C107" s="28" t="s">
        <v>25</v>
      </c>
      <c r="D107" s="32"/>
      <c r="E107" s="32"/>
      <c r="F107" s="26" t="str">
        <f>E12</f>
        <v>Obec Petrovce</v>
      </c>
      <c r="G107" s="32"/>
      <c r="H107" s="32"/>
      <c r="I107" s="32"/>
      <c r="J107" s="32"/>
      <c r="K107" s="28" t="s">
        <v>30</v>
      </c>
      <c r="L107" s="32"/>
      <c r="M107" s="170" t="str">
        <f>E18</f>
        <v>Ing. Viera Bumberová</v>
      </c>
      <c r="N107" s="170"/>
      <c r="O107" s="170"/>
      <c r="P107" s="170"/>
      <c r="Q107" s="170"/>
      <c r="R107" s="33"/>
    </row>
    <row r="108" spans="2:63" s="1" customFormat="1" ht="14.4" customHeight="1">
      <c r="B108" s="31"/>
      <c r="C108" s="28" t="s">
        <v>29</v>
      </c>
      <c r="D108" s="32"/>
      <c r="E108" s="32"/>
      <c r="F108" s="26" t="str">
        <f>IF(E15="","",E15)</f>
        <v xml:space="preserve"> </v>
      </c>
      <c r="G108" s="32"/>
      <c r="H108" s="32"/>
      <c r="I108" s="32"/>
      <c r="J108" s="32"/>
      <c r="K108" s="28" t="s">
        <v>33</v>
      </c>
      <c r="L108" s="32"/>
      <c r="M108" s="170" t="str">
        <f>E21</f>
        <v xml:space="preserve"> </v>
      </c>
      <c r="N108" s="170"/>
      <c r="O108" s="170"/>
      <c r="P108" s="170"/>
      <c r="Q108" s="170"/>
      <c r="R108" s="33"/>
    </row>
    <row r="109" spans="2:63" s="1" customFormat="1" ht="10.35" customHeight="1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63" s="8" customFormat="1" ht="29.25" customHeight="1">
      <c r="B110" s="131"/>
      <c r="C110" s="132" t="s">
        <v>129</v>
      </c>
      <c r="D110" s="133" t="s">
        <v>130</v>
      </c>
      <c r="E110" s="133" t="s">
        <v>56</v>
      </c>
      <c r="F110" s="204" t="s">
        <v>131</v>
      </c>
      <c r="G110" s="204"/>
      <c r="H110" s="204"/>
      <c r="I110" s="204"/>
      <c r="J110" s="133" t="s">
        <v>132</v>
      </c>
      <c r="K110" s="133" t="s">
        <v>133</v>
      </c>
      <c r="L110" s="204" t="s">
        <v>134</v>
      </c>
      <c r="M110" s="204"/>
      <c r="N110" s="204" t="s">
        <v>121</v>
      </c>
      <c r="O110" s="204"/>
      <c r="P110" s="204"/>
      <c r="Q110" s="230"/>
      <c r="R110" s="134"/>
      <c r="T110" s="76" t="s">
        <v>135</v>
      </c>
      <c r="U110" s="77" t="s">
        <v>38</v>
      </c>
      <c r="V110" s="77" t="s">
        <v>136</v>
      </c>
      <c r="W110" s="77" t="s">
        <v>137</v>
      </c>
      <c r="X110" s="77" t="s">
        <v>138</v>
      </c>
      <c r="Y110" s="77" t="s">
        <v>139</v>
      </c>
      <c r="Z110" s="77" t="s">
        <v>140</v>
      </c>
      <c r="AA110" s="78" t="s">
        <v>141</v>
      </c>
    </row>
    <row r="111" spans="2:63" s="1" customFormat="1" ht="29.25" customHeight="1">
      <c r="B111" s="31"/>
      <c r="C111" s="80" t="s">
        <v>117</v>
      </c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206">
        <f>BK111</f>
        <v>1021.9000000000001</v>
      </c>
      <c r="O111" s="207"/>
      <c r="P111" s="207"/>
      <c r="Q111" s="207"/>
      <c r="R111" s="33"/>
      <c r="T111" s="79"/>
      <c r="U111" s="47"/>
      <c r="V111" s="47"/>
      <c r="W111" s="135">
        <f>W112</f>
        <v>4.0607999999999995</v>
      </c>
      <c r="X111" s="47"/>
      <c r="Y111" s="135">
        <f>Y112</f>
        <v>7.3912279999999999</v>
      </c>
      <c r="Z111" s="47"/>
      <c r="AA111" s="136">
        <f>AA112</f>
        <v>0</v>
      </c>
      <c r="AT111" s="18" t="s">
        <v>73</v>
      </c>
      <c r="AU111" s="18" t="s">
        <v>123</v>
      </c>
      <c r="BK111" s="137">
        <f>BK112</f>
        <v>1021.9000000000001</v>
      </c>
    </row>
    <row r="112" spans="2:63" s="9" customFormat="1" ht="37.35" customHeight="1">
      <c r="B112" s="138"/>
      <c r="C112" s="139"/>
      <c r="D112" s="140" t="s">
        <v>124</v>
      </c>
      <c r="E112" s="140"/>
      <c r="F112" s="140"/>
      <c r="G112" s="140"/>
      <c r="H112" s="140"/>
      <c r="I112" s="140"/>
      <c r="J112" s="140"/>
      <c r="K112" s="140"/>
      <c r="L112" s="140"/>
      <c r="M112" s="140"/>
      <c r="N112" s="208">
        <f>BK112</f>
        <v>1021.9000000000001</v>
      </c>
      <c r="O112" s="209"/>
      <c r="P112" s="209"/>
      <c r="Q112" s="209"/>
      <c r="R112" s="141"/>
      <c r="T112" s="142"/>
      <c r="U112" s="139"/>
      <c r="V112" s="139"/>
      <c r="W112" s="143">
        <f>W113</f>
        <v>4.0607999999999995</v>
      </c>
      <c r="X112" s="139"/>
      <c r="Y112" s="143">
        <f>Y113</f>
        <v>7.3912279999999999</v>
      </c>
      <c r="Z112" s="139"/>
      <c r="AA112" s="144">
        <f>AA113</f>
        <v>0</v>
      </c>
      <c r="AR112" s="145" t="s">
        <v>82</v>
      </c>
      <c r="AT112" s="146" t="s">
        <v>73</v>
      </c>
      <c r="AU112" s="146" t="s">
        <v>74</v>
      </c>
      <c r="AY112" s="145" t="s">
        <v>142</v>
      </c>
      <c r="BK112" s="147">
        <f>BK113</f>
        <v>1021.9000000000001</v>
      </c>
    </row>
    <row r="113" spans="2:65" s="9" customFormat="1" ht="19.95" customHeight="1">
      <c r="B113" s="138"/>
      <c r="C113" s="139"/>
      <c r="D113" s="148" t="s">
        <v>125</v>
      </c>
      <c r="E113" s="148"/>
      <c r="F113" s="148"/>
      <c r="G113" s="148"/>
      <c r="H113" s="148"/>
      <c r="I113" s="148"/>
      <c r="J113" s="148"/>
      <c r="K113" s="148"/>
      <c r="L113" s="148"/>
      <c r="M113" s="148"/>
      <c r="N113" s="210">
        <f>BK113</f>
        <v>1021.9000000000001</v>
      </c>
      <c r="O113" s="211"/>
      <c r="P113" s="211"/>
      <c r="Q113" s="211"/>
      <c r="R113" s="141"/>
      <c r="T113" s="142"/>
      <c r="U113" s="139"/>
      <c r="V113" s="139"/>
      <c r="W113" s="143">
        <f>SUM(W114:W115)</f>
        <v>4.0607999999999995</v>
      </c>
      <c r="X113" s="139"/>
      <c r="Y113" s="143">
        <f>SUM(Y114:Y115)</f>
        <v>7.3912279999999999</v>
      </c>
      <c r="Z113" s="139"/>
      <c r="AA113" s="144">
        <f>SUM(AA114:AA115)</f>
        <v>0</v>
      </c>
      <c r="AR113" s="145" t="s">
        <v>82</v>
      </c>
      <c r="AT113" s="146" t="s">
        <v>73</v>
      </c>
      <c r="AU113" s="146" t="s">
        <v>82</v>
      </c>
      <c r="AY113" s="145" t="s">
        <v>142</v>
      </c>
      <c r="BK113" s="147">
        <f>SUM(BK114:BK115)</f>
        <v>1021.9000000000001</v>
      </c>
    </row>
    <row r="114" spans="2:65" s="1" customFormat="1" ht="38.25" customHeight="1">
      <c r="B114" s="31"/>
      <c r="C114" s="149" t="s">
        <v>143</v>
      </c>
      <c r="D114" s="149" t="s">
        <v>144</v>
      </c>
      <c r="E114" s="150" t="s">
        <v>145</v>
      </c>
      <c r="F114" s="203" t="s">
        <v>146</v>
      </c>
      <c r="G114" s="203"/>
      <c r="H114" s="203"/>
      <c r="I114" s="203"/>
      <c r="J114" s="151" t="s">
        <v>147</v>
      </c>
      <c r="K114" s="152">
        <v>1</v>
      </c>
      <c r="L114" s="205">
        <v>150.30000000000001</v>
      </c>
      <c r="M114" s="205"/>
      <c r="N114" s="205">
        <f>ROUND(L114*K114,2)</f>
        <v>150.30000000000001</v>
      </c>
      <c r="O114" s="205"/>
      <c r="P114" s="205"/>
      <c r="Q114" s="205"/>
      <c r="R114" s="33"/>
      <c r="T114" s="153" t="s">
        <v>19</v>
      </c>
      <c r="U114" s="40" t="s">
        <v>41</v>
      </c>
      <c r="V114" s="154">
        <v>9.9000000000000005E-2</v>
      </c>
      <c r="W114" s="154">
        <f>V114*K114</f>
        <v>9.9000000000000005E-2</v>
      </c>
      <c r="X114" s="154">
        <v>0.15620000000000001</v>
      </c>
      <c r="Y114" s="154">
        <f>X114*K114</f>
        <v>0.15620000000000001</v>
      </c>
      <c r="Z114" s="154">
        <v>0</v>
      </c>
      <c r="AA114" s="155">
        <f>Z114*K114</f>
        <v>0</v>
      </c>
      <c r="AR114" s="18" t="s">
        <v>148</v>
      </c>
      <c r="AT114" s="18" t="s">
        <v>144</v>
      </c>
      <c r="AU114" s="18" t="s">
        <v>143</v>
      </c>
      <c r="AY114" s="18" t="s">
        <v>142</v>
      </c>
      <c r="BE114" s="156">
        <f>IF(U114="základná",N114,0)</f>
        <v>0</v>
      </c>
      <c r="BF114" s="156">
        <f>IF(U114="znížená",N114,0)</f>
        <v>150.30000000000001</v>
      </c>
      <c r="BG114" s="156">
        <f>IF(U114="zákl. prenesená",N114,0)</f>
        <v>0</v>
      </c>
      <c r="BH114" s="156">
        <f>IF(U114="zníž. prenesená",N114,0)</f>
        <v>0</v>
      </c>
      <c r="BI114" s="156">
        <f>IF(U114="nulová",N114,0)</f>
        <v>0</v>
      </c>
      <c r="BJ114" s="18" t="s">
        <v>143</v>
      </c>
      <c r="BK114" s="156">
        <f>ROUND(L114*K114,2)</f>
        <v>150.30000000000001</v>
      </c>
      <c r="BL114" s="18" t="s">
        <v>148</v>
      </c>
      <c r="BM114" s="18" t="s">
        <v>149</v>
      </c>
    </row>
    <row r="115" spans="2:65" s="1" customFormat="1" ht="38.25" customHeight="1">
      <c r="B115" s="31"/>
      <c r="C115" s="149" t="s">
        <v>82</v>
      </c>
      <c r="D115" s="149" t="s">
        <v>144</v>
      </c>
      <c r="E115" s="150" t="s">
        <v>150</v>
      </c>
      <c r="F115" s="203" t="s">
        <v>151</v>
      </c>
      <c r="G115" s="203"/>
      <c r="H115" s="203"/>
      <c r="I115" s="203"/>
      <c r="J115" s="151" t="s">
        <v>152</v>
      </c>
      <c r="K115" s="152">
        <v>55.8</v>
      </c>
      <c r="L115" s="205">
        <v>15.62</v>
      </c>
      <c r="M115" s="205"/>
      <c r="N115" s="205">
        <f>ROUND(L115*K115,2)</f>
        <v>871.6</v>
      </c>
      <c r="O115" s="205"/>
      <c r="P115" s="205"/>
      <c r="Q115" s="205"/>
      <c r="R115" s="33"/>
      <c r="T115" s="153" t="s">
        <v>19</v>
      </c>
      <c r="U115" s="157" t="s">
        <v>41</v>
      </c>
      <c r="V115" s="158">
        <v>7.0999999999999994E-2</v>
      </c>
      <c r="W115" s="158">
        <f>V115*K115</f>
        <v>3.9617999999999993</v>
      </c>
      <c r="X115" s="158">
        <v>0.12966</v>
      </c>
      <c r="Y115" s="158">
        <f>X115*K115</f>
        <v>7.2350279999999998</v>
      </c>
      <c r="Z115" s="158">
        <v>0</v>
      </c>
      <c r="AA115" s="159">
        <f>Z115*K115</f>
        <v>0</v>
      </c>
      <c r="AR115" s="18" t="s">
        <v>148</v>
      </c>
      <c r="AT115" s="18" t="s">
        <v>144</v>
      </c>
      <c r="AU115" s="18" t="s">
        <v>143</v>
      </c>
      <c r="AY115" s="18" t="s">
        <v>142</v>
      </c>
      <c r="BE115" s="156">
        <f>IF(U115="základná",N115,0)</f>
        <v>0</v>
      </c>
      <c r="BF115" s="156">
        <f>IF(U115="znížená",N115,0)</f>
        <v>871.6</v>
      </c>
      <c r="BG115" s="156">
        <f>IF(U115="zákl. prenesená",N115,0)</f>
        <v>0</v>
      </c>
      <c r="BH115" s="156">
        <f>IF(U115="zníž. prenesená",N115,0)</f>
        <v>0</v>
      </c>
      <c r="BI115" s="156">
        <f>IF(U115="nulová",N115,0)</f>
        <v>0</v>
      </c>
      <c r="BJ115" s="18" t="s">
        <v>143</v>
      </c>
      <c r="BK115" s="156">
        <f>ROUND(L115*K115,2)</f>
        <v>871.6</v>
      </c>
      <c r="BL115" s="18" t="s">
        <v>148</v>
      </c>
      <c r="BM115" s="18" t="s">
        <v>153</v>
      </c>
    </row>
    <row r="116" spans="2:65" s="1" customFormat="1" ht="6.9" customHeight="1">
      <c r="B116" s="55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7"/>
    </row>
  </sheetData>
  <sheetProtection algorithmName="SHA-512" hashValue="Uma97r3WPtjLzzPY9b89/Vgq/I8vF3H0UngnFGrje7lsIHKQIqFKn4Ei7U+ZaGRvzkkSs+J2EYlup6PBoQ6dlw==" saltValue="WxUK3OWbVCf1rHJ5JZmCbI/k7Ij+q8VTknIlsODTk58X6I1pmeeVR6SGuZQ9tmmP0/5s0gVZLGaqySbhWwpfyg==" spinCount="10" sheet="1" objects="1" scenarios="1" formatColumns="0" formatRows="0"/>
  <mergeCells count="61">
    <mergeCell ref="M108:Q108"/>
    <mergeCell ref="C100:Q100"/>
    <mergeCell ref="M105:P105"/>
    <mergeCell ref="F102:P102"/>
    <mergeCell ref="F103:P103"/>
    <mergeCell ref="M107:Q107"/>
    <mergeCell ref="N88:Q88"/>
    <mergeCell ref="N89:Q89"/>
    <mergeCell ref="N90:Q90"/>
    <mergeCell ref="N92:Q92"/>
    <mergeCell ref="L94:Q94"/>
    <mergeCell ref="M81:P81"/>
    <mergeCell ref="M83:Q83"/>
    <mergeCell ref="M84:Q84"/>
    <mergeCell ref="C86:G86"/>
    <mergeCell ref="N86:Q86"/>
    <mergeCell ref="H36:J36"/>
    <mergeCell ref="M36:P36"/>
    <mergeCell ref="L38:P38"/>
    <mergeCell ref="C76:Q76"/>
    <mergeCell ref="F79:P79"/>
    <mergeCell ref="F78:P78"/>
    <mergeCell ref="H33:J33"/>
    <mergeCell ref="M33:P33"/>
    <mergeCell ref="H34:J34"/>
    <mergeCell ref="M34:P34"/>
    <mergeCell ref="H35:J35"/>
    <mergeCell ref="M35:P35"/>
    <mergeCell ref="S2:AC2"/>
    <mergeCell ref="M27:P27"/>
    <mergeCell ref="M30:P30"/>
    <mergeCell ref="M28:P28"/>
    <mergeCell ref="H32:J32"/>
    <mergeCell ref="M32:P32"/>
    <mergeCell ref="O18:P18"/>
    <mergeCell ref="O20:P20"/>
    <mergeCell ref="O21:P21"/>
    <mergeCell ref="E24:L24"/>
    <mergeCell ref="H1:K1"/>
    <mergeCell ref="O11:P11"/>
    <mergeCell ref="O12:P12"/>
    <mergeCell ref="O14:P14"/>
    <mergeCell ref="O15:P15"/>
    <mergeCell ref="O17:P17"/>
    <mergeCell ref="C2:Q2"/>
    <mergeCell ref="C4:Q4"/>
    <mergeCell ref="F6:P6"/>
    <mergeCell ref="F7:P7"/>
    <mergeCell ref="O9:P9"/>
    <mergeCell ref="F115:I115"/>
    <mergeCell ref="F110:I110"/>
    <mergeCell ref="L110:M110"/>
    <mergeCell ref="N110:Q110"/>
    <mergeCell ref="F114:I114"/>
    <mergeCell ref="L114:M114"/>
    <mergeCell ref="N114:Q114"/>
    <mergeCell ref="L115:M115"/>
    <mergeCell ref="N115:Q115"/>
    <mergeCell ref="N111:Q111"/>
    <mergeCell ref="N112:Q112"/>
    <mergeCell ref="N113:Q113"/>
  </mergeCells>
  <hyperlinks>
    <hyperlink ref="F1:G1" location="C2" display="1) Krycí list rozpočtu" xr:uid="{00000000-0004-0000-0600-000000000000}"/>
    <hyperlink ref="H1:K1" location="C86" display="2) Rekapitulácia rozpočtu" xr:uid="{00000000-0004-0000-0600-000001000000}"/>
    <hyperlink ref="L1" location="C110" display="3) Rozpočet" xr:uid="{00000000-0004-0000-0600-000002000000}"/>
    <hyperlink ref="S1:T1" location="'Rekapitulácia stavby'!C2" display="Rekapitulácia stavby" xr:uid="{00000000-0004-0000-06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N130"/>
  <sheetViews>
    <sheetView showGridLines="0" workbookViewId="0">
      <pane ySplit="1" topLeftCell="A2" activePane="bottomLeft" state="frozen"/>
      <selection pane="bottomLeft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07"/>
      <c r="B1" s="11"/>
      <c r="C1" s="11"/>
      <c r="D1" s="12" t="s">
        <v>1</v>
      </c>
      <c r="E1" s="11"/>
      <c r="F1" s="13" t="s">
        <v>109</v>
      </c>
      <c r="G1" s="13"/>
      <c r="H1" s="218" t="s">
        <v>110</v>
      </c>
      <c r="I1" s="218"/>
      <c r="J1" s="218"/>
      <c r="K1" s="218"/>
      <c r="L1" s="13" t="s">
        <v>111</v>
      </c>
      <c r="M1" s="11"/>
      <c r="N1" s="11"/>
      <c r="O1" s="12" t="s">
        <v>112</v>
      </c>
      <c r="P1" s="11"/>
      <c r="Q1" s="11"/>
      <c r="R1" s="11"/>
      <c r="S1" s="13" t="s">
        <v>113</v>
      </c>
      <c r="T1" s="13"/>
      <c r="U1" s="107"/>
      <c r="V1" s="107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" customHeight="1">
      <c r="C2" s="166" t="s">
        <v>7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S2" s="173" t="s">
        <v>8</v>
      </c>
      <c r="T2" s="174"/>
      <c r="U2" s="174"/>
      <c r="V2" s="174"/>
      <c r="W2" s="174"/>
      <c r="X2" s="174"/>
      <c r="Y2" s="174"/>
      <c r="Z2" s="174"/>
      <c r="AA2" s="174"/>
      <c r="AB2" s="174"/>
      <c r="AC2" s="174"/>
      <c r="AT2" s="18" t="s">
        <v>101</v>
      </c>
    </row>
    <row r="3" spans="1:6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74</v>
      </c>
    </row>
    <row r="4" spans="1:66" ht="36.9" customHeight="1">
      <c r="B4" s="22"/>
      <c r="C4" s="168" t="s">
        <v>114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23"/>
      <c r="T4" s="17" t="s">
        <v>12</v>
      </c>
      <c r="AT4" s="18" t="s">
        <v>6</v>
      </c>
    </row>
    <row r="5" spans="1:66" ht="6.9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16</v>
      </c>
      <c r="E6" s="24"/>
      <c r="F6" s="214" t="str">
        <f>'Rekapitulácia stavby'!K6</f>
        <v>Živičná úprava obecný úrad Petrovce</v>
      </c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4"/>
      <c r="R6" s="23"/>
    </row>
    <row r="7" spans="1:66" s="1" customFormat="1" ht="32.85" customHeight="1">
      <c r="B7" s="31"/>
      <c r="C7" s="32"/>
      <c r="D7" s="27" t="s">
        <v>115</v>
      </c>
      <c r="E7" s="32"/>
      <c r="F7" s="172" t="s">
        <v>165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32"/>
      <c r="R7" s="33"/>
    </row>
    <row r="8" spans="1:66" s="1" customFormat="1" ht="14.4" customHeight="1">
      <c r="B8" s="31"/>
      <c r="C8" s="32"/>
      <c r="D8" s="28" t="s">
        <v>18</v>
      </c>
      <c r="E8" s="32"/>
      <c r="F8" s="26" t="s">
        <v>19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19</v>
      </c>
      <c r="P8" s="32"/>
      <c r="Q8" s="32"/>
      <c r="R8" s="33"/>
    </row>
    <row r="9" spans="1:66" s="1" customFormat="1" ht="14.4" customHeight="1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17" t="str">
        <f>'Rekapitulácia stavby'!AN8</f>
        <v>21. 9. 2020</v>
      </c>
      <c r="P9" s="217"/>
      <c r="Q9" s="32"/>
      <c r="R9" s="33"/>
    </row>
    <row r="10" spans="1:66" s="1" customFormat="1" ht="10.8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" customHeight="1">
      <c r="B11" s="31"/>
      <c r="C11" s="32"/>
      <c r="D11" s="28" t="s">
        <v>25</v>
      </c>
      <c r="E11" s="32"/>
      <c r="F11" s="32"/>
      <c r="G11" s="32"/>
      <c r="H11" s="32"/>
      <c r="I11" s="32"/>
      <c r="J11" s="32"/>
      <c r="K11" s="32"/>
      <c r="L11" s="32"/>
      <c r="M11" s="28" t="s">
        <v>26</v>
      </c>
      <c r="N11" s="32"/>
      <c r="O11" s="170" t="s">
        <v>19</v>
      </c>
      <c r="P11" s="170"/>
      <c r="Q11" s="32"/>
      <c r="R11" s="33"/>
    </row>
    <row r="12" spans="1:66" s="1" customFormat="1" ht="18" customHeight="1">
      <c r="B12" s="31"/>
      <c r="C12" s="32"/>
      <c r="D12" s="32"/>
      <c r="E12" s="26" t="s">
        <v>27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170" t="s">
        <v>19</v>
      </c>
      <c r="P12" s="170"/>
      <c r="Q12" s="32"/>
      <c r="R12" s="33"/>
    </row>
    <row r="13" spans="1:66" s="1" customFormat="1" ht="6.9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" customHeight="1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26</v>
      </c>
      <c r="N14" s="32"/>
      <c r="O14" s="170" t="str">
        <f>IF('Rekapitulácia stavby'!AN13="","",'Rekapitulácia stavby'!AN13)</f>
        <v/>
      </c>
      <c r="P14" s="170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170" t="str">
        <f>IF('Rekapitulácia stavby'!AN14="","",'Rekapitulácia stavby'!AN14)</f>
        <v/>
      </c>
      <c r="P15" s="170"/>
      <c r="Q15" s="32"/>
      <c r="R15" s="33"/>
    </row>
    <row r="16" spans="1:66" s="1" customFormat="1" ht="6.9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" customHeight="1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26</v>
      </c>
      <c r="N17" s="32"/>
      <c r="O17" s="170" t="str">
        <f>IF('Rekapitulácia stavby'!AN16="","",'Rekapitulácia stavby'!AN16)</f>
        <v/>
      </c>
      <c r="P17" s="170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IF('Rekapitulácia stavby'!E17="","",'Rekapitulácia stavby'!E17)</f>
        <v>Ing. Viera Bumberová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170" t="str">
        <f>IF('Rekapitulácia stavby'!AN17="","",'Rekapitulácia stavby'!AN17)</f>
        <v/>
      </c>
      <c r="P18" s="170"/>
      <c r="Q18" s="32"/>
      <c r="R18" s="33"/>
    </row>
    <row r="19" spans="2:18" s="1" customFormat="1" ht="6.9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" customHeight="1">
      <c r="B20" s="31"/>
      <c r="C20" s="32"/>
      <c r="D20" s="28" t="s">
        <v>33</v>
      </c>
      <c r="E20" s="32"/>
      <c r="F20" s="32"/>
      <c r="G20" s="32"/>
      <c r="H20" s="32"/>
      <c r="I20" s="32"/>
      <c r="J20" s="32"/>
      <c r="K20" s="32"/>
      <c r="L20" s="32"/>
      <c r="M20" s="28" t="s">
        <v>26</v>
      </c>
      <c r="N20" s="32"/>
      <c r="O20" s="170" t="str">
        <f>IF('Rekapitulácia stavby'!AN19="","",'Rekapitulácia stavby'!AN19)</f>
        <v/>
      </c>
      <c r="P20" s="170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IF('Rekapitulácia stavby'!E20="","",'Rekapitulácia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170" t="str">
        <f>IF('Rekapitulácia stavby'!AN20="","",'Rekapitulácia stavby'!AN20)</f>
        <v/>
      </c>
      <c r="P21" s="170"/>
      <c r="Q21" s="32"/>
      <c r="R21" s="33"/>
    </row>
    <row r="22" spans="2:18" s="1" customFormat="1" ht="6.9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" customHeight="1">
      <c r="B23" s="31"/>
      <c r="C23" s="32"/>
      <c r="D23" s="28" t="s">
        <v>34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78" t="s">
        <v>19</v>
      </c>
      <c r="F24" s="178"/>
      <c r="G24" s="178"/>
      <c r="H24" s="178"/>
      <c r="I24" s="178"/>
      <c r="J24" s="178"/>
      <c r="K24" s="178"/>
      <c r="L24" s="178"/>
      <c r="M24" s="32"/>
      <c r="N24" s="32"/>
      <c r="O24" s="32"/>
      <c r="P24" s="32"/>
      <c r="Q24" s="32"/>
      <c r="R24" s="33"/>
    </row>
    <row r="25" spans="2:18" s="1" customFormat="1" ht="6.9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" customHeight="1">
      <c r="B27" s="31"/>
      <c r="C27" s="32"/>
      <c r="D27" s="108" t="s">
        <v>117</v>
      </c>
      <c r="E27" s="32"/>
      <c r="F27" s="32"/>
      <c r="G27" s="32"/>
      <c r="H27" s="32"/>
      <c r="I27" s="32"/>
      <c r="J27" s="32"/>
      <c r="K27" s="32"/>
      <c r="L27" s="32"/>
      <c r="M27" s="179">
        <f>N88</f>
        <v>9158.9500000000007</v>
      </c>
      <c r="N27" s="179"/>
      <c r="O27" s="179"/>
      <c r="P27" s="179"/>
      <c r="Q27" s="32"/>
      <c r="R27" s="33"/>
    </row>
    <row r="28" spans="2:18" s="1" customFormat="1" ht="14.4" customHeight="1">
      <c r="B28" s="31"/>
      <c r="C28" s="32"/>
      <c r="D28" s="30" t="s">
        <v>118</v>
      </c>
      <c r="E28" s="32"/>
      <c r="F28" s="32"/>
      <c r="G28" s="32"/>
      <c r="H28" s="32"/>
      <c r="I28" s="32"/>
      <c r="J28" s="32"/>
      <c r="K28" s="32"/>
      <c r="L28" s="32"/>
      <c r="M28" s="179">
        <f>N95</f>
        <v>0</v>
      </c>
      <c r="N28" s="179"/>
      <c r="O28" s="179"/>
      <c r="P28" s="179"/>
      <c r="Q28" s="32"/>
      <c r="R28" s="33"/>
    </row>
    <row r="29" spans="2:18" s="1" customFormat="1" ht="6.9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9" t="s">
        <v>37</v>
      </c>
      <c r="E30" s="32"/>
      <c r="F30" s="32"/>
      <c r="G30" s="32"/>
      <c r="H30" s="32"/>
      <c r="I30" s="32"/>
      <c r="J30" s="32"/>
      <c r="K30" s="32"/>
      <c r="L30" s="32"/>
      <c r="M30" s="219">
        <f>ROUND(M27+M28,2)</f>
        <v>9158.9500000000007</v>
      </c>
      <c r="N30" s="216"/>
      <c r="O30" s="216"/>
      <c r="P30" s="216"/>
      <c r="Q30" s="32"/>
      <c r="R30" s="33"/>
    </row>
    <row r="31" spans="2:18" s="1" customFormat="1" ht="6.9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" customHeight="1">
      <c r="B32" s="31"/>
      <c r="C32" s="32"/>
      <c r="D32" s="38" t="s">
        <v>38</v>
      </c>
      <c r="E32" s="38" t="s">
        <v>39</v>
      </c>
      <c r="F32" s="39">
        <v>0.2</v>
      </c>
      <c r="G32" s="110" t="s">
        <v>40</v>
      </c>
      <c r="H32" s="220">
        <f>ROUND((SUM(BE95:BE96)+SUM(BE114:BE129)), 2)</f>
        <v>0</v>
      </c>
      <c r="I32" s="216"/>
      <c r="J32" s="216"/>
      <c r="K32" s="32"/>
      <c r="L32" s="32"/>
      <c r="M32" s="220">
        <f>ROUND(ROUND((SUM(BE95:BE96)+SUM(BE114:BE129)), 2)*F32, 2)</f>
        <v>0</v>
      </c>
      <c r="N32" s="216"/>
      <c r="O32" s="216"/>
      <c r="P32" s="216"/>
      <c r="Q32" s="32"/>
      <c r="R32" s="33"/>
    </row>
    <row r="33" spans="2:18" s="1" customFormat="1" ht="14.4" customHeight="1">
      <c r="B33" s="31"/>
      <c r="C33" s="32"/>
      <c r="D33" s="32"/>
      <c r="E33" s="38" t="s">
        <v>41</v>
      </c>
      <c r="F33" s="39">
        <v>0.2</v>
      </c>
      <c r="G33" s="110" t="s">
        <v>40</v>
      </c>
      <c r="H33" s="220">
        <f>ROUND((SUM(BF95:BF96)+SUM(BF114:BF129)), 2)</f>
        <v>9158.9500000000007</v>
      </c>
      <c r="I33" s="216"/>
      <c r="J33" s="216"/>
      <c r="K33" s="32"/>
      <c r="L33" s="32"/>
      <c r="M33" s="220">
        <f>ROUND(ROUND((SUM(BF95:BF96)+SUM(BF114:BF129)), 2)*F33, 2)</f>
        <v>1831.79</v>
      </c>
      <c r="N33" s="216"/>
      <c r="O33" s="216"/>
      <c r="P33" s="216"/>
      <c r="Q33" s="32"/>
      <c r="R33" s="33"/>
    </row>
    <row r="34" spans="2:18" s="1" customFormat="1" ht="14.4" hidden="1" customHeight="1">
      <c r="B34" s="31"/>
      <c r="C34" s="32"/>
      <c r="D34" s="32"/>
      <c r="E34" s="38" t="s">
        <v>42</v>
      </c>
      <c r="F34" s="39">
        <v>0.2</v>
      </c>
      <c r="G34" s="110" t="s">
        <v>40</v>
      </c>
      <c r="H34" s="220">
        <f>ROUND((SUM(BG95:BG96)+SUM(BG114:BG129)), 2)</f>
        <v>0</v>
      </c>
      <c r="I34" s="216"/>
      <c r="J34" s="216"/>
      <c r="K34" s="32"/>
      <c r="L34" s="32"/>
      <c r="M34" s="220">
        <v>0</v>
      </c>
      <c r="N34" s="216"/>
      <c r="O34" s="216"/>
      <c r="P34" s="216"/>
      <c r="Q34" s="32"/>
      <c r="R34" s="33"/>
    </row>
    <row r="35" spans="2:18" s="1" customFormat="1" ht="14.4" hidden="1" customHeight="1">
      <c r="B35" s="31"/>
      <c r="C35" s="32"/>
      <c r="D35" s="32"/>
      <c r="E35" s="38" t="s">
        <v>43</v>
      </c>
      <c r="F35" s="39">
        <v>0.2</v>
      </c>
      <c r="G35" s="110" t="s">
        <v>40</v>
      </c>
      <c r="H35" s="220">
        <f>ROUND((SUM(BH95:BH96)+SUM(BH114:BH129)), 2)</f>
        <v>0</v>
      </c>
      <c r="I35" s="216"/>
      <c r="J35" s="216"/>
      <c r="K35" s="32"/>
      <c r="L35" s="32"/>
      <c r="M35" s="220">
        <v>0</v>
      </c>
      <c r="N35" s="216"/>
      <c r="O35" s="216"/>
      <c r="P35" s="216"/>
      <c r="Q35" s="32"/>
      <c r="R35" s="33"/>
    </row>
    <row r="36" spans="2:18" s="1" customFormat="1" ht="14.4" hidden="1" customHeight="1">
      <c r="B36" s="31"/>
      <c r="C36" s="32"/>
      <c r="D36" s="32"/>
      <c r="E36" s="38" t="s">
        <v>44</v>
      </c>
      <c r="F36" s="39">
        <v>0</v>
      </c>
      <c r="G36" s="110" t="s">
        <v>40</v>
      </c>
      <c r="H36" s="220">
        <f>ROUND((SUM(BI95:BI96)+SUM(BI114:BI129)), 2)</f>
        <v>0</v>
      </c>
      <c r="I36" s="216"/>
      <c r="J36" s="216"/>
      <c r="K36" s="32"/>
      <c r="L36" s="32"/>
      <c r="M36" s="220">
        <v>0</v>
      </c>
      <c r="N36" s="216"/>
      <c r="O36" s="216"/>
      <c r="P36" s="216"/>
      <c r="Q36" s="32"/>
      <c r="R36" s="33"/>
    </row>
    <row r="37" spans="2:18" s="1" customFormat="1" ht="6.9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6"/>
      <c r="D38" s="111" t="s">
        <v>45</v>
      </c>
      <c r="E38" s="75"/>
      <c r="F38" s="75"/>
      <c r="G38" s="112" t="s">
        <v>46</v>
      </c>
      <c r="H38" s="113" t="s">
        <v>47</v>
      </c>
      <c r="I38" s="75"/>
      <c r="J38" s="75"/>
      <c r="K38" s="75"/>
      <c r="L38" s="221">
        <f>SUM(M30:M36)</f>
        <v>10990.740000000002</v>
      </c>
      <c r="M38" s="221"/>
      <c r="N38" s="221"/>
      <c r="O38" s="221"/>
      <c r="P38" s="222"/>
      <c r="Q38" s="106"/>
      <c r="R38" s="33"/>
    </row>
    <row r="39" spans="2:18" s="1" customFormat="1" ht="14.4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ht="12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 ht="12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 ht="12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 ht="12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 ht="12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 ht="12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 ht="12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 ht="12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 ht="12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>
      <c r="B50" s="31"/>
      <c r="C50" s="32"/>
      <c r="D50" s="46" t="s">
        <v>48</v>
      </c>
      <c r="E50" s="47"/>
      <c r="F50" s="47"/>
      <c r="G50" s="47"/>
      <c r="H50" s="48"/>
      <c r="I50" s="32"/>
      <c r="J50" s="46" t="s">
        <v>49</v>
      </c>
      <c r="K50" s="47"/>
      <c r="L50" s="47"/>
      <c r="M50" s="47"/>
      <c r="N50" s="47"/>
      <c r="O50" s="47"/>
      <c r="P50" s="48"/>
      <c r="Q50" s="32"/>
      <c r="R50" s="33"/>
    </row>
    <row r="51" spans="2:18" ht="12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 ht="12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 ht="12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 ht="12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 ht="12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 ht="12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 ht="12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 ht="12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>
      <c r="B59" s="31"/>
      <c r="C59" s="32"/>
      <c r="D59" s="51" t="s">
        <v>50</v>
      </c>
      <c r="E59" s="52"/>
      <c r="F59" s="52"/>
      <c r="G59" s="53" t="s">
        <v>51</v>
      </c>
      <c r="H59" s="54"/>
      <c r="I59" s="32"/>
      <c r="J59" s="51" t="s">
        <v>50</v>
      </c>
      <c r="K59" s="52"/>
      <c r="L59" s="52"/>
      <c r="M59" s="52"/>
      <c r="N59" s="53" t="s">
        <v>51</v>
      </c>
      <c r="O59" s="52"/>
      <c r="P59" s="54"/>
      <c r="Q59" s="32"/>
      <c r="R59" s="33"/>
    </row>
    <row r="60" spans="2:18" ht="12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>
      <c r="B61" s="31"/>
      <c r="C61" s="32"/>
      <c r="D61" s="46" t="s">
        <v>52</v>
      </c>
      <c r="E61" s="47"/>
      <c r="F61" s="47"/>
      <c r="G61" s="47"/>
      <c r="H61" s="48"/>
      <c r="I61" s="32"/>
      <c r="J61" s="46" t="s">
        <v>53</v>
      </c>
      <c r="K61" s="47"/>
      <c r="L61" s="47"/>
      <c r="M61" s="47"/>
      <c r="N61" s="47"/>
      <c r="O61" s="47"/>
      <c r="P61" s="48"/>
      <c r="Q61" s="32"/>
      <c r="R61" s="33"/>
    </row>
    <row r="62" spans="2:18" ht="12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 ht="12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 ht="12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21" ht="12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21" ht="12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21" ht="12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21" ht="12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21" ht="12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21" s="1" customFormat="1">
      <c r="B70" s="31"/>
      <c r="C70" s="32"/>
      <c r="D70" s="51" t="s">
        <v>50</v>
      </c>
      <c r="E70" s="52"/>
      <c r="F70" s="52"/>
      <c r="G70" s="53" t="s">
        <v>51</v>
      </c>
      <c r="H70" s="54"/>
      <c r="I70" s="32"/>
      <c r="J70" s="51" t="s">
        <v>50</v>
      </c>
      <c r="K70" s="52"/>
      <c r="L70" s="52"/>
      <c r="M70" s="52"/>
      <c r="N70" s="53" t="s">
        <v>51</v>
      </c>
      <c r="O70" s="52"/>
      <c r="P70" s="54"/>
      <c r="Q70" s="32"/>
      <c r="R70" s="33"/>
    </row>
    <row r="71" spans="2:21" s="1" customFormat="1" ht="14.4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21" s="1" customFormat="1" ht="6.9" customHeight="1">
      <c r="B75" s="11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6"/>
    </row>
    <row r="76" spans="2:21" s="1" customFormat="1" ht="36.9" customHeight="1">
      <c r="B76" s="31"/>
      <c r="C76" s="168" t="s">
        <v>119</v>
      </c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33"/>
      <c r="T76" s="117"/>
      <c r="U76" s="117"/>
    </row>
    <row r="77" spans="2:21" s="1" customFormat="1" ht="6.9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  <c r="T77" s="117"/>
      <c r="U77" s="117"/>
    </row>
    <row r="78" spans="2:21" s="1" customFormat="1" ht="30" customHeight="1">
      <c r="B78" s="31"/>
      <c r="C78" s="28" t="s">
        <v>16</v>
      </c>
      <c r="D78" s="32"/>
      <c r="E78" s="32"/>
      <c r="F78" s="214" t="str">
        <f>F6</f>
        <v>Živičná úprava obecný úrad Petrovce</v>
      </c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32"/>
      <c r="R78" s="33"/>
      <c r="T78" s="117"/>
      <c r="U78" s="117"/>
    </row>
    <row r="79" spans="2:21" s="1" customFormat="1" ht="36.9" customHeight="1">
      <c r="B79" s="31"/>
      <c r="C79" s="65" t="s">
        <v>115</v>
      </c>
      <c r="D79" s="32"/>
      <c r="E79" s="32"/>
      <c r="F79" s="198" t="str">
        <f>F7</f>
        <v>1528h - Odovodnenie cesty</v>
      </c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32"/>
      <c r="R79" s="33"/>
      <c r="T79" s="117"/>
      <c r="U79" s="117"/>
    </row>
    <row r="80" spans="2:21" s="1" customFormat="1" ht="6.9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  <c r="T80" s="117"/>
      <c r="U80" s="117"/>
    </row>
    <row r="81" spans="2:47" s="1" customFormat="1" ht="18" customHeight="1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17" t="str">
        <f>IF(O9="","",O9)</f>
        <v>21. 9. 2020</v>
      </c>
      <c r="N81" s="217"/>
      <c r="O81" s="217"/>
      <c r="P81" s="217"/>
      <c r="Q81" s="32"/>
      <c r="R81" s="33"/>
      <c r="T81" s="117"/>
      <c r="U81" s="117"/>
    </row>
    <row r="82" spans="2:47" s="1" customFormat="1" ht="6.9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  <c r="T82" s="117"/>
      <c r="U82" s="117"/>
    </row>
    <row r="83" spans="2:47" s="1" customFormat="1" ht="13.2">
      <c r="B83" s="31"/>
      <c r="C83" s="28" t="s">
        <v>25</v>
      </c>
      <c r="D83" s="32"/>
      <c r="E83" s="32"/>
      <c r="F83" s="26" t="str">
        <f>E12</f>
        <v>Obec Petrovce</v>
      </c>
      <c r="G83" s="32"/>
      <c r="H83" s="32"/>
      <c r="I83" s="32"/>
      <c r="J83" s="32"/>
      <c r="K83" s="28" t="s">
        <v>30</v>
      </c>
      <c r="L83" s="32"/>
      <c r="M83" s="170" t="str">
        <f>E18</f>
        <v>Ing. Viera Bumberová</v>
      </c>
      <c r="N83" s="170"/>
      <c r="O83" s="170"/>
      <c r="P83" s="170"/>
      <c r="Q83" s="170"/>
      <c r="R83" s="33"/>
      <c r="T83" s="117"/>
      <c r="U83" s="117"/>
    </row>
    <row r="84" spans="2:47" s="1" customFormat="1" ht="14.4" customHeight="1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33</v>
      </c>
      <c r="L84" s="32"/>
      <c r="M84" s="170" t="str">
        <f>E21</f>
        <v xml:space="preserve"> </v>
      </c>
      <c r="N84" s="170"/>
      <c r="O84" s="170"/>
      <c r="P84" s="170"/>
      <c r="Q84" s="170"/>
      <c r="R84" s="33"/>
      <c r="T84" s="117"/>
      <c r="U84" s="117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  <c r="T85" s="117"/>
      <c r="U85" s="117"/>
    </row>
    <row r="86" spans="2:47" s="1" customFormat="1" ht="29.25" customHeight="1">
      <c r="B86" s="31"/>
      <c r="C86" s="223" t="s">
        <v>120</v>
      </c>
      <c r="D86" s="224"/>
      <c r="E86" s="224"/>
      <c r="F86" s="224"/>
      <c r="G86" s="224"/>
      <c r="H86" s="106"/>
      <c r="I86" s="106"/>
      <c r="J86" s="106"/>
      <c r="K86" s="106"/>
      <c r="L86" s="106"/>
      <c r="M86" s="106"/>
      <c r="N86" s="223" t="s">
        <v>121</v>
      </c>
      <c r="O86" s="224"/>
      <c r="P86" s="224"/>
      <c r="Q86" s="224"/>
      <c r="R86" s="33"/>
      <c r="T86" s="117"/>
      <c r="U86" s="117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  <c r="T87" s="117"/>
      <c r="U87" s="117"/>
    </row>
    <row r="88" spans="2:47" s="1" customFormat="1" ht="29.25" customHeight="1">
      <c r="B88" s="31"/>
      <c r="C88" s="118" t="s">
        <v>122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77">
        <f>N114</f>
        <v>9158.9500000000007</v>
      </c>
      <c r="O88" s="225"/>
      <c r="P88" s="225"/>
      <c r="Q88" s="225"/>
      <c r="R88" s="33"/>
      <c r="T88" s="117"/>
      <c r="U88" s="117"/>
      <c r="AU88" s="18" t="s">
        <v>123</v>
      </c>
    </row>
    <row r="89" spans="2:47" s="6" customFormat="1" ht="24.9" customHeight="1">
      <c r="B89" s="119"/>
      <c r="C89" s="120"/>
      <c r="D89" s="121" t="s">
        <v>124</v>
      </c>
      <c r="E89" s="120"/>
      <c r="F89" s="120"/>
      <c r="G89" s="120"/>
      <c r="H89" s="120"/>
      <c r="I89" s="120"/>
      <c r="J89" s="120"/>
      <c r="K89" s="120"/>
      <c r="L89" s="120"/>
      <c r="M89" s="120"/>
      <c r="N89" s="209">
        <f>N115</f>
        <v>9158.9500000000007</v>
      </c>
      <c r="O89" s="226"/>
      <c r="P89" s="226"/>
      <c r="Q89" s="226"/>
      <c r="R89" s="122"/>
      <c r="T89" s="123"/>
      <c r="U89" s="123"/>
    </row>
    <row r="90" spans="2:47" s="7" customFormat="1" ht="19.95" customHeight="1">
      <c r="B90" s="124"/>
      <c r="C90" s="125"/>
      <c r="D90" s="126" t="s">
        <v>166</v>
      </c>
      <c r="E90" s="125"/>
      <c r="F90" s="125"/>
      <c r="G90" s="125"/>
      <c r="H90" s="125"/>
      <c r="I90" s="125"/>
      <c r="J90" s="125"/>
      <c r="K90" s="125"/>
      <c r="L90" s="125"/>
      <c r="M90" s="125"/>
      <c r="N90" s="227">
        <f>N116</f>
        <v>666.43</v>
      </c>
      <c r="O90" s="228"/>
      <c r="P90" s="228"/>
      <c r="Q90" s="228"/>
      <c r="R90" s="127"/>
      <c r="T90" s="128"/>
      <c r="U90" s="128"/>
    </row>
    <row r="91" spans="2:47" s="7" customFormat="1" ht="19.95" customHeight="1">
      <c r="B91" s="124"/>
      <c r="C91" s="125"/>
      <c r="D91" s="126" t="s">
        <v>125</v>
      </c>
      <c r="E91" s="125"/>
      <c r="F91" s="125"/>
      <c r="G91" s="125"/>
      <c r="H91" s="125"/>
      <c r="I91" s="125"/>
      <c r="J91" s="125"/>
      <c r="K91" s="125"/>
      <c r="L91" s="125"/>
      <c r="M91" s="125"/>
      <c r="N91" s="227">
        <f>N119</f>
        <v>7178.85</v>
      </c>
      <c r="O91" s="228"/>
      <c r="P91" s="228"/>
      <c r="Q91" s="228"/>
      <c r="R91" s="127"/>
      <c r="T91" s="128"/>
      <c r="U91" s="128"/>
    </row>
    <row r="92" spans="2:47" s="7" customFormat="1" ht="19.95" customHeight="1">
      <c r="B92" s="124"/>
      <c r="C92" s="125"/>
      <c r="D92" s="126" t="s">
        <v>126</v>
      </c>
      <c r="E92" s="125"/>
      <c r="F92" s="125"/>
      <c r="G92" s="125"/>
      <c r="H92" s="125"/>
      <c r="I92" s="125"/>
      <c r="J92" s="125"/>
      <c r="K92" s="125"/>
      <c r="L92" s="125"/>
      <c r="M92" s="125"/>
      <c r="N92" s="227">
        <f>N123</f>
        <v>935.65</v>
      </c>
      <c r="O92" s="228"/>
      <c r="P92" s="228"/>
      <c r="Q92" s="228"/>
      <c r="R92" s="127"/>
      <c r="T92" s="128"/>
      <c r="U92" s="128"/>
    </row>
    <row r="93" spans="2:47" s="7" customFormat="1" ht="19.95" customHeight="1">
      <c r="B93" s="124"/>
      <c r="C93" s="125"/>
      <c r="D93" s="126" t="s">
        <v>167</v>
      </c>
      <c r="E93" s="125"/>
      <c r="F93" s="125"/>
      <c r="G93" s="125"/>
      <c r="H93" s="125"/>
      <c r="I93" s="125"/>
      <c r="J93" s="125"/>
      <c r="K93" s="125"/>
      <c r="L93" s="125"/>
      <c r="M93" s="125"/>
      <c r="N93" s="227">
        <f>N128</f>
        <v>378.02</v>
      </c>
      <c r="O93" s="228"/>
      <c r="P93" s="228"/>
      <c r="Q93" s="228"/>
      <c r="R93" s="127"/>
      <c r="T93" s="128"/>
      <c r="U93" s="128"/>
    </row>
    <row r="94" spans="2:47" s="1" customFormat="1" ht="21.75" customHeight="1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3"/>
      <c r="T94" s="117"/>
      <c r="U94" s="117"/>
    </row>
    <row r="95" spans="2:47" s="1" customFormat="1" ht="29.25" customHeight="1">
      <c r="B95" s="31"/>
      <c r="C95" s="118" t="s">
        <v>127</v>
      </c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225">
        <v>0</v>
      </c>
      <c r="O95" s="229"/>
      <c r="P95" s="229"/>
      <c r="Q95" s="229"/>
      <c r="R95" s="33"/>
      <c r="T95" s="129"/>
      <c r="U95" s="130" t="s">
        <v>38</v>
      </c>
    </row>
    <row r="96" spans="2:47" s="1" customFormat="1" ht="18" customHeight="1"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3"/>
      <c r="T96" s="117"/>
      <c r="U96" s="117"/>
    </row>
    <row r="97" spans="2:21" s="1" customFormat="1" ht="29.25" customHeight="1">
      <c r="B97" s="31"/>
      <c r="C97" s="105" t="s">
        <v>108</v>
      </c>
      <c r="D97" s="106"/>
      <c r="E97" s="106"/>
      <c r="F97" s="106"/>
      <c r="G97" s="106"/>
      <c r="H97" s="106"/>
      <c r="I97" s="106"/>
      <c r="J97" s="106"/>
      <c r="K97" s="106"/>
      <c r="L97" s="200">
        <f>ROUND(SUM(N88+N95),2)</f>
        <v>9158.9500000000007</v>
      </c>
      <c r="M97" s="200"/>
      <c r="N97" s="200"/>
      <c r="O97" s="200"/>
      <c r="P97" s="200"/>
      <c r="Q97" s="200"/>
      <c r="R97" s="33"/>
      <c r="T97" s="117"/>
      <c r="U97" s="117"/>
    </row>
    <row r="98" spans="2:21" s="1" customFormat="1" ht="6.9" customHeight="1">
      <c r="B98" s="55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7"/>
      <c r="T98" s="117"/>
      <c r="U98" s="117"/>
    </row>
    <row r="102" spans="2:21" s="1" customFormat="1" ht="6.9" customHeight="1">
      <c r="B102" s="58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60"/>
    </row>
    <row r="103" spans="2:21" s="1" customFormat="1" ht="36.9" customHeight="1">
      <c r="B103" s="31"/>
      <c r="C103" s="168" t="s">
        <v>128</v>
      </c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33"/>
    </row>
    <row r="104" spans="2:21" s="1" customFormat="1" ht="6.9" customHeight="1"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3"/>
    </row>
    <row r="105" spans="2:21" s="1" customFormat="1" ht="30" customHeight="1">
      <c r="B105" s="31"/>
      <c r="C105" s="28" t="s">
        <v>16</v>
      </c>
      <c r="D105" s="32"/>
      <c r="E105" s="32"/>
      <c r="F105" s="214" t="str">
        <f>F6</f>
        <v>Živičná úprava obecný úrad Petrovce</v>
      </c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32"/>
      <c r="R105" s="33"/>
    </row>
    <row r="106" spans="2:21" s="1" customFormat="1" ht="36.9" customHeight="1">
      <c r="B106" s="31"/>
      <c r="C106" s="65" t="s">
        <v>115</v>
      </c>
      <c r="D106" s="32"/>
      <c r="E106" s="32"/>
      <c r="F106" s="198" t="str">
        <f>F7</f>
        <v>1528h - Odovodnenie cesty</v>
      </c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32"/>
      <c r="R106" s="33"/>
    </row>
    <row r="107" spans="2:21" s="1" customFormat="1" ht="6.9" customHeight="1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21" s="1" customFormat="1" ht="18" customHeight="1">
      <c r="B108" s="31"/>
      <c r="C108" s="28" t="s">
        <v>21</v>
      </c>
      <c r="D108" s="32"/>
      <c r="E108" s="32"/>
      <c r="F108" s="26" t="str">
        <f>F9</f>
        <v xml:space="preserve"> </v>
      </c>
      <c r="G108" s="32"/>
      <c r="H108" s="32"/>
      <c r="I108" s="32"/>
      <c r="J108" s="32"/>
      <c r="K108" s="28" t="s">
        <v>23</v>
      </c>
      <c r="L108" s="32"/>
      <c r="M108" s="217" t="str">
        <f>IF(O9="","",O9)</f>
        <v>21. 9. 2020</v>
      </c>
      <c r="N108" s="217"/>
      <c r="O108" s="217"/>
      <c r="P108" s="217"/>
      <c r="Q108" s="32"/>
      <c r="R108" s="33"/>
    </row>
    <row r="109" spans="2:21" s="1" customFormat="1" ht="6.9" customHeight="1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21" s="1" customFormat="1" ht="13.2">
      <c r="B110" s="31"/>
      <c r="C110" s="28" t="s">
        <v>25</v>
      </c>
      <c r="D110" s="32"/>
      <c r="E110" s="32"/>
      <c r="F110" s="26" t="str">
        <f>E12</f>
        <v>Obec Petrovce</v>
      </c>
      <c r="G110" s="32"/>
      <c r="H110" s="32"/>
      <c r="I110" s="32"/>
      <c r="J110" s="32"/>
      <c r="K110" s="28" t="s">
        <v>30</v>
      </c>
      <c r="L110" s="32"/>
      <c r="M110" s="170" t="str">
        <f>E18</f>
        <v>Ing. Viera Bumberová</v>
      </c>
      <c r="N110" s="170"/>
      <c r="O110" s="170"/>
      <c r="P110" s="170"/>
      <c r="Q110" s="170"/>
      <c r="R110" s="33"/>
    </row>
    <row r="111" spans="2:21" s="1" customFormat="1" ht="14.4" customHeight="1">
      <c r="B111" s="31"/>
      <c r="C111" s="28" t="s">
        <v>29</v>
      </c>
      <c r="D111" s="32"/>
      <c r="E111" s="32"/>
      <c r="F111" s="26" t="str">
        <f>IF(E15="","",E15)</f>
        <v xml:space="preserve"> </v>
      </c>
      <c r="G111" s="32"/>
      <c r="H111" s="32"/>
      <c r="I111" s="32"/>
      <c r="J111" s="32"/>
      <c r="K111" s="28" t="s">
        <v>33</v>
      </c>
      <c r="L111" s="32"/>
      <c r="M111" s="170" t="str">
        <f>E21</f>
        <v xml:space="preserve"> </v>
      </c>
      <c r="N111" s="170"/>
      <c r="O111" s="170"/>
      <c r="P111" s="170"/>
      <c r="Q111" s="170"/>
      <c r="R111" s="33"/>
    </row>
    <row r="112" spans="2:21" s="1" customFormat="1" ht="10.35" customHeight="1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3"/>
    </row>
    <row r="113" spans="2:65" s="8" customFormat="1" ht="29.25" customHeight="1">
      <c r="B113" s="131"/>
      <c r="C113" s="132" t="s">
        <v>129</v>
      </c>
      <c r="D113" s="133" t="s">
        <v>130</v>
      </c>
      <c r="E113" s="133" t="s">
        <v>56</v>
      </c>
      <c r="F113" s="204" t="s">
        <v>131</v>
      </c>
      <c r="G113" s="204"/>
      <c r="H113" s="204"/>
      <c r="I113" s="204"/>
      <c r="J113" s="133" t="s">
        <v>132</v>
      </c>
      <c r="K113" s="133" t="s">
        <v>133</v>
      </c>
      <c r="L113" s="204" t="s">
        <v>134</v>
      </c>
      <c r="M113" s="204"/>
      <c r="N113" s="204" t="s">
        <v>121</v>
      </c>
      <c r="O113" s="204"/>
      <c r="P113" s="204"/>
      <c r="Q113" s="230"/>
      <c r="R113" s="134"/>
      <c r="T113" s="76" t="s">
        <v>135</v>
      </c>
      <c r="U113" s="77" t="s">
        <v>38</v>
      </c>
      <c r="V113" s="77" t="s">
        <v>136</v>
      </c>
      <c r="W113" s="77" t="s">
        <v>137</v>
      </c>
      <c r="X113" s="77" t="s">
        <v>138</v>
      </c>
      <c r="Y113" s="77" t="s">
        <v>139</v>
      </c>
      <c r="Z113" s="77" t="s">
        <v>140</v>
      </c>
      <c r="AA113" s="78" t="s">
        <v>141</v>
      </c>
    </row>
    <row r="114" spans="2:65" s="1" customFormat="1" ht="29.25" customHeight="1">
      <c r="B114" s="31"/>
      <c r="C114" s="80" t="s">
        <v>117</v>
      </c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206">
        <f>BK114</f>
        <v>9158.9500000000007</v>
      </c>
      <c r="O114" s="207"/>
      <c r="P114" s="207"/>
      <c r="Q114" s="207"/>
      <c r="R114" s="33"/>
      <c r="T114" s="79"/>
      <c r="U114" s="47"/>
      <c r="V114" s="47"/>
      <c r="W114" s="135">
        <f>W115</f>
        <v>70.217549999999989</v>
      </c>
      <c r="X114" s="47"/>
      <c r="Y114" s="135">
        <f>Y115</f>
        <v>31.739572000000003</v>
      </c>
      <c r="Z114" s="47"/>
      <c r="AA114" s="136">
        <f>AA115</f>
        <v>0.91199999999999992</v>
      </c>
      <c r="AT114" s="18" t="s">
        <v>73</v>
      </c>
      <c r="AU114" s="18" t="s">
        <v>123</v>
      </c>
      <c r="BK114" s="137">
        <f>BK115</f>
        <v>9158.9500000000007</v>
      </c>
    </row>
    <row r="115" spans="2:65" s="9" customFormat="1" ht="37.35" customHeight="1">
      <c r="B115" s="138"/>
      <c r="C115" s="139"/>
      <c r="D115" s="140" t="s">
        <v>124</v>
      </c>
      <c r="E115" s="140"/>
      <c r="F115" s="140"/>
      <c r="G115" s="140"/>
      <c r="H115" s="140"/>
      <c r="I115" s="140"/>
      <c r="J115" s="140"/>
      <c r="K115" s="140"/>
      <c r="L115" s="140"/>
      <c r="M115" s="140"/>
      <c r="N115" s="208">
        <f>BK115</f>
        <v>9158.9500000000007</v>
      </c>
      <c r="O115" s="209"/>
      <c r="P115" s="209"/>
      <c r="Q115" s="209"/>
      <c r="R115" s="141"/>
      <c r="T115" s="142"/>
      <c r="U115" s="139"/>
      <c r="V115" s="139"/>
      <c r="W115" s="143">
        <f>W116+W119+W123+W128</f>
        <v>70.217549999999989</v>
      </c>
      <c r="X115" s="139"/>
      <c r="Y115" s="143">
        <f>Y116+Y119+Y123+Y128</f>
        <v>31.739572000000003</v>
      </c>
      <c r="Z115" s="139"/>
      <c r="AA115" s="144">
        <f>AA116+AA119+AA123+AA128</f>
        <v>0.91199999999999992</v>
      </c>
      <c r="AR115" s="145" t="s">
        <v>82</v>
      </c>
      <c r="AT115" s="146" t="s">
        <v>73</v>
      </c>
      <c r="AU115" s="146" t="s">
        <v>74</v>
      </c>
      <c r="AY115" s="145" t="s">
        <v>142</v>
      </c>
      <c r="BK115" s="147">
        <f>BK116+BK119+BK123+BK128</f>
        <v>9158.9500000000007</v>
      </c>
    </row>
    <row r="116" spans="2:65" s="9" customFormat="1" ht="19.95" customHeight="1">
      <c r="B116" s="138"/>
      <c r="C116" s="139"/>
      <c r="D116" s="148" t="s">
        <v>166</v>
      </c>
      <c r="E116" s="148"/>
      <c r="F116" s="148"/>
      <c r="G116" s="148"/>
      <c r="H116" s="148"/>
      <c r="I116" s="148"/>
      <c r="J116" s="148"/>
      <c r="K116" s="148"/>
      <c r="L116" s="148"/>
      <c r="M116" s="148"/>
      <c r="N116" s="210">
        <f>BK116</f>
        <v>666.43</v>
      </c>
      <c r="O116" s="211"/>
      <c r="P116" s="211"/>
      <c r="Q116" s="211"/>
      <c r="R116" s="141"/>
      <c r="T116" s="142"/>
      <c r="U116" s="139"/>
      <c r="V116" s="139"/>
      <c r="W116" s="143">
        <f>SUM(W117:W118)</f>
        <v>48.508799999999994</v>
      </c>
      <c r="X116" s="139"/>
      <c r="Y116" s="143">
        <f>SUM(Y117:Y118)</f>
        <v>8.3999999999999993E-4</v>
      </c>
      <c r="Z116" s="139"/>
      <c r="AA116" s="144">
        <f>SUM(AA117:AA118)</f>
        <v>0.91199999999999992</v>
      </c>
      <c r="AR116" s="145" t="s">
        <v>82</v>
      </c>
      <c r="AT116" s="146" t="s">
        <v>73</v>
      </c>
      <c r="AU116" s="146" t="s">
        <v>82</v>
      </c>
      <c r="AY116" s="145" t="s">
        <v>142</v>
      </c>
      <c r="BK116" s="147">
        <f>SUM(BK117:BK118)</f>
        <v>666.43</v>
      </c>
    </row>
    <row r="117" spans="2:65" s="1" customFormat="1" ht="16.5" customHeight="1">
      <c r="B117" s="31"/>
      <c r="C117" s="149" t="s">
        <v>82</v>
      </c>
      <c r="D117" s="149" t="s">
        <v>144</v>
      </c>
      <c r="E117" s="150" t="s">
        <v>168</v>
      </c>
      <c r="F117" s="203" t="s">
        <v>169</v>
      </c>
      <c r="G117" s="203"/>
      <c r="H117" s="203"/>
      <c r="I117" s="203"/>
      <c r="J117" s="151" t="s">
        <v>152</v>
      </c>
      <c r="K117" s="152">
        <v>12</v>
      </c>
      <c r="L117" s="205">
        <v>8.98</v>
      </c>
      <c r="M117" s="205"/>
      <c r="N117" s="205">
        <f>ROUND(L117*K117,2)</f>
        <v>107.76</v>
      </c>
      <c r="O117" s="205"/>
      <c r="P117" s="205"/>
      <c r="Q117" s="205"/>
      <c r="R117" s="33"/>
      <c r="T117" s="153" t="s">
        <v>19</v>
      </c>
      <c r="U117" s="40" t="s">
        <v>41</v>
      </c>
      <c r="V117" s="154">
        <v>0.16800000000000001</v>
      </c>
      <c r="W117" s="154">
        <f>V117*K117</f>
        <v>2.016</v>
      </c>
      <c r="X117" s="154">
        <v>6.9999999999999994E-5</v>
      </c>
      <c r="Y117" s="154">
        <f>X117*K117</f>
        <v>8.3999999999999993E-4</v>
      </c>
      <c r="Z117" s="154">
        <v>7.5999999999999998E-2</v>
      </c>
      <c r="AA117" s="155">
        <f>Z117*K117</f>
        <v>0.91199999999999992</v>
      </c>
      <c r="AR117" s="18" t="s">
        <v>148</v>
      </c>
      <c r="AT117" s="18" t="s">
        <v>144</v>
      </c>
      <c r="AU117" s="18" t="s">
        <v>143</v>
      </c>
      <c r="AY117" s="18" t="s">
        <v>142</v>
      </c>
      <c r="BE117" s="156">
        <f>IF(U117="základná",N117,0)</f>
        <v>0</v>
      </c>
      <c r="BF117" s="156">
        <f>IF(U117="znížená",N117,0)</f>
        <v>107.76</v>
      </c>
      <c r="BG117" s="156">
        <f>IF(U117="zákl. prenesená",N117,0)</f>
        <v>0</v>
      </c>
      <c r="BH117" s="156">
        <f>IF(U117="zníž. prenesená",N117,0)</f>
        <v>0</v>
      </c>
      <c r="BI117" s="156">
        <f>IF(U117="nulová",N117,0)</f>
        <v>0</v>
      </c>
      <c r="BJ117" s="18" t="s">
        <v>143</v>
      </c>
      <c r="BK117" s="156">
        <f>ROUND(L117*K117,2)</f>
        <v>107.76</v>
      </c>
      <c r="BL117" s="18" t="s">
        <v>148</v>
      </c>
      <c r="BM117" s="18" t="s">
        <v>170</v>
      </c>
    </row>
    <row r="118" spans="2:65" s="1" customFormat="1" ht="25.5" customHeight="1">
      <c r="B118" s="31"/>
      <c r="C118" s="149" t="s">
        <v>143</v>
      </c>
      <c r="D118" s="149" t="s">
        <v>144</v>
      </c>
      <c r="E118" s="150" t="s">
        <v>171</v>
      </c>
      <c r="F118" s="203" t="s">
        <v>172</v>
      </c>
      <c r="G118" s="203"/>
      <c r="H118" s="203"/>
      <c r="I118" s="203"/>
      <c r="J118" s="151" t="s">
        <v>173</v>
      </c>
      <c r="K118" s="152">
        <v>2.4</v>
      </c>
      <c r="L118" s="205">
        <v>232.78</v>
      </c>
      <c r="M118" s="205"/>
      <c r="N118" s="205">
        <f>ROUND(L118*K118,2)</f>
        <v>558.66999999999996</v>
      </c>
      <c r="O118" s="205"/>
      <c r="P118" s="205"/>
      <c r="Q118" s="205"/>
      <c r="R118" s="33"/>
      <c r="T118" s="153" t="s">
        <v>19</v>
      </c>
      <c r="U118" s="40" t="s">
        <v>41</v>
      </c>
      <c r="V118" s="154">
        <v>19.372</v>
      </c>
      <c r="W118" s="154">
        <f>V118*K118</f>
        <v>46.492799999999995</v>
      </c>
      <c r="X118" s="154">
        <v>0</v>
      </c>
      <c r="Y118" s="154">
        <f>X118*K118</f>
        <v>0</v>
      </c>
      <c r="Z118" s="154">
        <v>0</v>
      </c>
      <c r="AA118" s="155">
        <f>Z118*K118</f>
        <v>0</v>
      </c>
      <c r="AR118" s="18" t="s">
        <v>148</v>
      </c>
      <c r="AT118" s="18" t="s">
        <v>144</v>
      </c>
      <c r="AU118" s="18" t="s">
        <v>143</v>
      </c>
      <c r="AY118" s="18" t="s">
        <v>142</v>
      </c>
      <c r="BE118" s="156">
        <f>IF(U118="základná",N118,0)</f>
        <v>0</v>
      </c>
      <c r="BF118" s="156">
        <f>IF(U118="znížená",N118,0)</f>
        <v>558.66999999999996</v>
      </c>
      <c r="BG118" s="156">
        <f>IF(U118="zákl. prenesená",N118,0)</f>
        <v>0</v>
      </c>
      <c r="BH118" s="156">
        <f>IF(U118="zníž. prenesená",N118,0)</f>
        <v>0</v>
      </c>
      <c r="BI118" s="156">
        <f>IF(U118="nulová",N118,0)</f>
        <v>0</v>
      </c>
      <c r="BJ118" s="18" t="s">
        <v>143</v>
      </c>
      <c r="BK118" s="156">
        <f>ROUND(L118*K118,2)</f>
        <v>558.66999999999996</v>
      </c>
      <c r="BL118" s="18" t="s">
        <v>148</v>
      </c>
      <c r="BM118" s="18" t="s">
        <v>174</v>
      </c>
    </row>
    <row r="119" spans="2:65" s="9" customFormat="1" ht="29.85" customHeight="1">
      <c r="B119" s="138"/>
      <c r="C119" s="139"/>
      <c r="D119" s="148" t="s">
        <v>125</v>
      </c>
      <c r="E119" s="148"/>
      <c r="F119" s="148"/>
      <c r="G119" s="148"/>
      <c r="H119" s="148"/>
      <c r="I119" s="148"/>
      <c r="J119" s="148"/>
      <c r="K119" s="148"/>
      <c r="L119" s="148"/>
      <c r="M119" s="148"/>
      <c r="N119" s="212">
        <f>BK119</f>
        <v>7178.85</v>
      </c>
      <c r="O119" s="213"/>
      <c r="P119" s="213"/>
      <c r="Q119" s="213"/>
      <c r="R119" s="141"/>
      <c r="T119" s="142"/>
      <c r="U119" s="139"/>
      <c r="V119" s="139"/>
      <c r="W119" s="143">
        <f>SUM(W120:W122)</f>
        <v>16.754150000000003</v>
      </c>
      <c r="X119" s="139"/>
      <c r="Y119" s="143">
        <f>SUM(Y120:Y122)</f>
        <v>30.428582000000002</v>
      </c>
      <c r="Z119" s="139"/>
      <c r="AA119" s="144">
        <f>SUM(AA120:AA122)</f>
        <v>0</v>
      </c>
      <c r="AR119" s="145" t="s">
        <v>82</v>
      </c>
      <c r="AT119" s="146" t="s">
        <v>73</v>
      </c>
      <c r="AU119" s="146" t="s">
        <v>82</v>
      </c>
      <c r="AY119" s="145" t="s">
        <v>142</v>
      </c>
      <c r="BK119" s="147">
        <f>SUM(BK120:BK122)</f>
        <v>7178.85</v>
      </c>
    </row>
    <row r="120" spans="2:65" s="1" customFormat="1" ht="25.5" customHeight="1">
      <c r="B120" s="31"/>
      <c r="C120" s="149" t="s">
        <v>154</v>
      </c>
      <c r="D120" s="149" t="s">
        <v>144</v>
      </c>
      <c r="E120" s="150" t="s">
        <v>175</v>
      </c>
      <c r="F120" s="203" t="s">
        <v>176</v>
      </c>
      <c r="G120" s="203"/>
      <c r="H120" s="203"/>
      <c r="I120" s="203"/>
      <c r="J120" s="151" t="s">
        <v>173</v>
      </c>
      <c r="K120" s="152">
        <v>1.95</v>
      </c>
      <c r="L120" s="205">
        <v>95</v>
      </c>
      <c r="M120" s="205"/>
      <c r="N120" s="205">
        <f>ROUND(L120*K120,2)</f>
        <v>185.25</v>
      </c>
      <c r="O120" s="205"/>
      <c r="P120" s="205"/>
      <c r="Q120" s="205"/>
      <c r="R120" s="33"/>
      <c r="T120" s="153" t="s">
        <v>19</v>
      </c>
      <c r="U120" s="40" t="s">
        <v>41</v>
      </c>
      <c r="V120" s="154">
        <v>0.157</v>
      </c>
      <c r="W120" s="154">
        <f>V120*K120</f>
        <v>0.30614999999999998</v>
      </c>
      <c r="X120" s="154">
        <v>0.27476</v>
      </c>
      <c r="Y120" s="154">
        <f>X120*K120</f>
        <v>0.53578199999999998</v>
      </c>
      <c r="Z120" s="154">
        <v>0</v>
      </c>
      <c r="AA120" s="155">
        <f>Z120*K120</f>
        <v>0</v>
      </c>
      <c r="AR120" s="18" t="s">
        <v>148</v>
      </c>
      <c r="AT120" s="18" t="s">
        <v>144</v>
      </c>
      <c r="AU120" s="18" t="s">
        <v>143</v>
      </c>
      <c r="AY120" s="18" t="s">
        <v>142</v>
      </c>
      <c r="BE120" s="156">
        <f>IF(U120="základná",N120,0)</f>
        <v>0</v>
      </c>
      <c r="BF120" s="156">
        <f>IF(U120="znížená",N120,0)</f>
        <v>185.25</v>
      </c>
      <c r="BG120" s="156">
        <f>IF(U120="zákl. prenesená",N120,0)</f>
        <v>0</v>
      </c>
      <c r="BH120" s="156">
        <f>IF(U120="zníž. prenesená",N120,0)</f>
        <v>0</v>
      </c>
      <c r="BI120" s="156">
        <f>IF(U120="nulová",N120,0)</f>
        <v>0</v>
      </c>
      <c r="BJ120" s="18" t="s">
        <v>143</v>
      </c>
      <c r="BK120" s="156">
        <f>ROUND(L120*K120,2)</f>
        <v>185.25</v>
      </c>
      <c r="BL120" s="18" t="s">
        <v>148</v>
      </c>
      <c r="BM120" s="18" t="s">
        <v>177</v>
      </c>
    </row>
    <row r="121" spans="2:65" s="1" customFormat="1" ht="38.25" customHeight="1">
      <c r="B121" s="31"/>
      <c r="C121" s="149" t="s">
        <v>148</v>
      </c>
      <c r="D121" s="149" t="s">
        <v>144</v>
      </c>
      <c r="E121" s="150" t="s">
        <v>145</v>
      </c>
      <c r="F121" s="203" t="s">
        <v>146</v>
      </c>
      <c r="G121" s="203"/>
      <c r="H121" s="203"/>
      <c r="I121" s="203"/>
      <c r="J121" s="151" t="s">
        <v>147</v>
      </c>
      <c r="K121" s="152">
        <v>32</v>
      </c>
      <c r="L121" s="205">
        <v>150.30000000000001</v>
      </c>
      <c r="M121" s="205"/>
      <c r="N121" s="205">
        <f>ROUND(L121*K121,2)</f>
        <v>4809.6000000000004</v>
      </c>
      <c r="O121" s="205"/>
      <c r="P121" s="205"/>
      <c r="Q121" s="205"/>
      <c r="R121" s="33"/>
      <c r="T121" s="153" t="s">
        <v>19</v>
      </c>
      <c r="U121" s="40" t="s">
        <v>41</v>
      </c>
      <c r="V121" s="154">
        <v>9.9000000000000005E-2</v>
      </c>
      <c r="W121" s="154">
        <f>V121*K121</f>
        <v>3.1680000000000001</v>
      </c>
      <c r="X121" s="154">
        <v>0.15620000000000001</v>
      </c>
      <c r="Y121" s="154">
        <f>X121*K121</f>
        <v>4.9984000000000002</v>
      </c>
      <c r="Z121" s="154">
        <v>0</v>
      </c>
      <c r="AA121" s="155">
        <f>Z121*K121</f>
        <v>0</v>
      </c>
      <c r="AR121" s="18" t="s">
        <v>148</v>
      </c>
      <c r="AT121" s="18" t="s">
        <v>144</v>
      </c>
      <c r="AU121" s="18" t="s">
        <v>143</v>
      </c>
      <c r="AY121" s="18" t="s">
        <v>142</v>
      </c>
      <c r="BE121" s="156">
        <f>IF(U121="základná",N121,0)</f>
        <v>0</v>
      </c>
      <c r="BF121" s="156">
        <f>IF(U121="znížená",N121,0)</f>
        <v>4809.6000000000004</v>
      </c>
      <c r="BG121" s="156">
        <f>IF(U121="zákl. prenesená",N121,0)</f>
        <v>0</v>
      </c>
      <c r="BH121" s="156">
        <f>IF(U121="zníž. prenesená",N121,0)</f>
        <v>0</v>
      </c>
      <c r="BI121" s="156">
        <f>IF(U121="nulová",N121,0)</f>
        <v>0</v>
      </c>
      <c r="BJ121" s="18" t="s">
        <v>143</v>
      </c>
      <c r="BK121" s="156">
        <f>ROUND(L121*K121,2)</f>
        <v>4809.6000000000004</v>
      </c>
      <c r="BL121" s="18" t="s">
        <v>148</v>
      </c>
      <c r="BM121" s="18" t="s">
        <v>178</v>
      </c>
    </row>
    <row r="122" spans="2:65" s="1" customFormat="1" ht="38.25" customHeight="1">
      <c r="B122" s="31"/>
      <c r="C122" s="149" t="s">
        <v>179</v>
      </c>
      <c r="D122" s="149" t="s">
        <v>144</v>
      </c>
      <c r="E122" s="150" t="s">
        <v>180</v>
      </c>
      <c r="F122" s="203" t="s">
        <v>181</v>
      </c>
      <c r="G122" s="203"/>
      <c r="H122" s="203"/>
      <c r="I122" s="203"/>
      <c r="J122" s="151" t="s">
        <v>152</v>
      </c>
      <c r="K122" s="152">
        <v>160</v>
      </c>
      <c r="L122" s="205">
        <v>13.65</v>
      </c>
      <c r="M122" s="205"/>
      <c r="N122" s="205">
        <f>ROUND(L122*K122,2)</f>
        <v>2184</v>
      </c>
      <c r="O122" s="205"/>
      <c r="P122" s="205"/>
      <c r="Q122" s="205"/>
      <c r="R122" s="33"/>
      <c r="T122" s="153" t="s">
        <v>19</v>
      </c>
      <c r="U122" s="40" t="s">
        <v>41</v>
      </c>
      <c r="V122" s="154">
        <v>8.3000000000000004E-2</v>
      </c>
      <c r="W122" s="154">
        <f>V122*K122</f>
        <v>13.280000000000001</v>
      </c>
      <c r="X122" s="154">
        <v>0.15559000000000001</v>
      </c>
      <c r="Y122" s="154">
        <f>X122*K122</f>
        <v>24.894400000000001</v>
      </c>
      <c r="Z122" s="154">
        <v>0</v>
      </c>
      <c r="AA122" s="155">
        <f>Z122*K122</f>
        <v>0</v>
      </c>
      <c r="AR122" s="18" t="s">
        <v>148</v>
      </c>
      <c r="AT122" s="18" t="s">
        <v>144</v>
      </c>
      <c r="AU122" s="18" t="s">
        <v>143</v>
      </c>
      <c r="AY122" s="18" t="s">
        <v>142</v>
      </c>
      <c r="BE122" s="156">
        <f>IF(U122="základná",N122,0)</f>
        <v>0</v>
      </c>
      <c r="BF122" s="156">
        <f>IF(U122="znížená",N122,0)</f>
        <v>2184</v>
      </c>
      <c r="BG122" s="156">
        <f>IF(U122="zákl. prenesená",N122,0)</f>
        <v>0</v>
      </c>
      <c r="BH122" s="156">
        <f>IF(U122="zníž. prenesená",N122,0)</f>
        <v>0</v>
      </c>
      <c r="BI122" s="156">
        <f>IF(U122="nulová",N122,0)</f>
        <v>0</v>
      </c>
      <c r="BJ122" s="18" t="s">
        <v>143</v>
      </c>
      <c r="BK122" s="156">
        <f>ROUND(L122*K122,2)</f>
        <v>2184</v>
      </c>
      <c r="BL122" s="18" t="s">
        <v>148</v>
      </c>
      <c r="BM122" s="18" t="s">
        <v>182</v>
      </c>
    </row>
    <row r="123" spans="2:65" s="9" customFormat="1" ht="29.85" customHeight="1">
      <c r="B123" s="138"/>
      <c r="C123" s="139"/>
      <c r="D123" s="148" t="s">
        <v>126</v>
      </c>
      <c r="E123" s="148"/>
      <c r="F123" s="148"/>
      <c r="G123" s="148"/>
      <c r="H123" s="148"/>
      <c r="I123" s="148"/>
      <c r="J123" s="148"/>
      <c r="K123" s="148"/>
      <c r="L123" s="148"/>
      <c r="M123" s="148"/>
      <c r="N123" s="212">
        <f>BK123</f>
        <v>935.65</v>
      </c>
      <c r="O123" s="213"/>
      <c r="P123" s="213"/>
      <c r="Q123" s="213"/>
      <c r="R123" s="141"/>
      <c r="T123" s="142"/>
      <c r="U123" s="139"/>
      <c r="V123" s="139"/>
      <c r="W123" s="143">
        <f>SUM(W124:W127)</f>
        <v>3.6850000000000001</v>
      </c>
      <c r="X123" s="139"/>
      <c r="Y123" s="143">
        <f>SUM(Y124:Y127)</f>
        <v>1.3101500000000001</v>
      </c>
      <c r="Z123" s="139"/>
      <c r="AA123" s="144">
        <f>SUM(AA124:AA127)</f>
        <v>0</v>
      </c>
      <c r="AR123" s="145" t="s">
        <v>82</v>
      </c>
      <c r="AT123" s="146" t="s">
        <v>73</v>
      </c>
      <c r="AU123" s="146" t="s">
        <v>82</v>
      </c>
      <c r="AY123" s="145" t="s">
        <v>142</v>
      </c>
      <c r="BK123" s="147">
        <f>SUM(BK124:BK127)</f>
        <v>935.65</v>
      </c>
    </row>
    <row r="124" spans="2:65" s="1" customFormat="1" ht="25.5" customHeight="1">
      <c r="B124" s="31"/>
      <c r="C124" s="149" t="s">
        <v>183</v>
      </c>
      <c r="D124" s="149" t="s">
        <v>144</v>
      </c>
      <c r="E124" s="150" t="s">
        <v>155</v>
      </c>
      <c r="F124" s="203" t="s">
        <v>156</v>
      </c>
      <c r="G124" s="203"/>
      <c r="H124" s="203"/>
      <c r="I124" s="203"/>
      <c r="J124" s="151" t="s">
        <v>157</v>
      </c>
      <c r="K124" s="152">
        <v>16</v>
      </c>
      <c r="L124" s="205">
        <v>3.15</v>
      </c>
      <c r="M124" s="205"/>
      <c r="N124" s="205">
        <f>ROUND(L124*K124,2)</f>
        <v>50.4</v>
      </c>
      <c r="O124" s="205"/>
      <c r="P124" s="205"/>
      <c r="Q124" s="205"/>
      <c r="R124" s="33"/>
      <c r="T124" s="153" t="s">
        <v>19</v>
      </c>
      <c r="U124" s="40" t="s">
        <v>41</v>
      </c>
      <c r="V124" s="154">
        <v>0.14499999999999999</v>
      </c>
      <c r="W124" s="154">
        <f>V124*K124</f>
        <v>2.3199999999999998</v>
      </c>
      <c r="X124" s="154">
        <v>0</v>
      </c>
      <c r="Y124" s="154">
        <f>X124*K124</f>
        <v>0</v>
      </c>
      <c r="Z124" s="154">
        <v>0</v>
      </c>
      <c r="AA124" s="155">
        <f>Z124*K124</f>
        <v>0</v>
      </c>
      <c r="AR124" s="18" t="s">
        <v>148</v>
      </c>
      <c r="AT124" s="18" t="s">
        <v>144</v>
      </c>
      <c r="AU124" s="18" t="s">
        <v>143</v>
      </c>
      <c r="AY124" s="18" t="s">
        <v>142</v>
      </c>
      <c r="BE124" s="156">
        <f>IF(U124="základná",N124,0)</f>
        <v>0</v>
      </c>
      <c r="BF124" s="156">
        <f>IF(U124="znížená",N124,0)</f>
        <v>50.4</v>
      </c>
      <c r="BG124" s="156">
        <f>IF(U124="zákl. prenesená",N124,0)</f>
        <v>0</v>
      </c>
      <c r="BH124" s="156">
        <f>IF(U124="zníž. prenesená",N124,0)</f>
        <v>0</v>
      </c>
      <c r="BI124" s="156">
        <f>IF(U124="nulová",N124,0)</f>
        <v>0</v>
      </c>
      <c r="BJ124" s="18" t="s">
        <v>143</v>
      </c>
      <c r="BK124" s="156">
        <f>ROUND(L124*K124,2)</f>
        <v>50.4</v>
      </c>
      <c r="BL124" s="18" t="s">
        <v>148</v>
      </c>
      <c r="BM124" s="18" t="s">
        <v>184</v>
      </c>
    </row>
    <row r="125" spans="2:65" s="1" customFormat="1" ht="51" customHeight="1">
      <c r="B125" s="31"/>
      <c r="C125" s="149" t="s">
        <v>185</v>
      </c>
      <c r="D125" s="149" t="s">
        <v>144</v>
      </c>
      <c r="E125" s="150" t="s">
        <v>186</v>
      </c>
      <c r="F125" s="203" t="s">
        <v>187</v>
      </c>
      <c r="G125" s="203"/>
      <c r="H125" s="203"/>
      <c r="I125" s="203"/>
      <c r="J125" s="151" t="s">
        <v>157</v>
      </c>
      <c r="K125" s="152">
        <v>5</v>
      </c>
      <c r="L125" s="205">
        <v>11.79</v>
      </c>
      <c r="M125" s="205"/>
      <c r="N125" s="205">
        <f>ROUND(L125*K125,2)</f>
        <v>58.95</v>
      </c>
      <c r="O125" s="205"/>
      <c r="P125" s="205"/>
      <c r="Q125" s="205"/>
      <c r="R125" s="33"/>
      <c r="T125" s="153" t="s">
        <v>19</v>
      </c>
      <c r="U125" s="40" t="s">
        <v>41</v>
      </c>
      <c r="V125" s="154">
        <v>0.27300000000000002</v>
      </c>
      <c r="W125" s="154">
        <f>V125*K125</f>
        <v>1.3650000000000002</v>
      </c>
      <c r="X125" s="154">
        <v>0.21063000000000001</v>
      </c>
      <c r="Y125" s="154">
        <f>X125*K125</f>
        <v>1.05315</v>
      </c>
      <c r="Z125" s="154">
        <v>0</v>
      </c>
      <c r="AA125" s="155">
        <f>Z125*K125</f>
        <v>0</v>
      </c>
      <c r="AR125" s="18" t="s">
        <v>148</v>
      </c>
      <c r="AT125" s="18" t="s">
        <v>144</v>
      </c>
      <c r="AU125" s="18" t="s">
        <v>143</v>
      </c>
      <c r="AY125" s="18" t="s">
        <v>142</v>
      </c>
      <c r="BE125" s="156">
        <f>IF(U125="základná",N125,0)</f>
        <v>0</v>
      </c>
      <c r="BF125" s="156">
        <f>IF(U125="znížená",N125,0)</f>
        <v>58.95</v>
      </c>
      <c r="BG125" s="156">
        <f>IF(U125="zákl. prenesená",N125,0)</f>
        <v>0</v>
      </c>
      <c r="BH125" s="156">
        <f>IF(U125="zníž. prenesená",N125,0)</f>
        <v>0</v>
      </c>
      <c r="BI125" s="156">
        <f>IF(U125="nulová",N125,0)</f>
        <v>0</v>
      </c>
      <c r="BJ125" s="18" t="s">
        <v>143</v>
      </c>
      <c r="BK125" s="156">
        <f>ROUND(L125*K125,2)</f>
        <v>58.95</v>
      </c>
      <c r="BL125" s="18" t="s">
        <v>148</v>
      </c>
      <c r="BM125" s="18" t="s">
        <v>188</v>
      </c>
    </row>
    <row r="126" spans="2:65" s="1" customFormat="1" ht="51" customHeight="1">
      <c r="B126" s="31"/>
      <c r="C126" s="160" t="s">
        <v>189</v>
      </c>
      <c r="D126" s="160" t="s">
        <v>190</v>
      </c>
      <c r="E126" s="161" t="s">
        <v>191</v>
      </c>
      <c r="F126" s="231" t="s">
        <v>192</v>
      </c>
      <c r="G126" s="231"/>
      <c r="H126" s="231"/>
      <c r="I126" s="231"/>
      <c r="J126" s="162" t="s">
        <v>193</v>
      </c>
      <c r="K126" s="163">
        <v>5</v>
      </c>
      <c r="L126" s="232">
        <v>65.260000000000005</v>
      </c>
      <c r="M126" s="232"/>
      <c r="N126" s="232">
        <f>ROUND(L126*K126,2)</f>
        <v>326.3</v>
      </c>
      <c r="O126" s="205"/>
      <c r="P126" s="205"/>
      <c r="Q126" s="205"/>
      <c r="R126" s="33"/>
      <c r="T126" s="153" t="s">
        <v>19</v>
      </c>
      <c r="U126" s="40" t="s">
        <v>41</v>
      </c>
      <c r="V126" s="154">
        <v>0</v>
      </c>
      <c r="W126" s="154">
        <f>V126*K126</f>
        <v>0</v>
      </c>
      <c r="X126" s="154">
        <v>3.5000000000000003E-2</v>
      </c>
      <c r="Y126" s="154">
        <f>X126*K126</f>
        <v>0.17500000000000002</v>
      </c>
      <c r="Z126" s="154">
        <v>0</v>
      </c>
      <c r="AA126" s="155">
        <f>Z126*K126</f>
        <v>0</v>
      </c>
      <c r="AR126" s="18" t="s">
        <v>189</v>
      </c>
      <c r="AT126" s="18" t="s">
        <v>190</v>
      </c>
      <c r="AU126" s="18" t="s">
        <v>143</v>
      </c>
      <c r="AY126" s="18" t="s">
        <v>142</v>
      </c>
      <c r="BE126" s="156">
        <f>IF(U126="základná",N126,0)</f>
        <v>0</v>
      </c>
      <c r="BF126" s="156">
        <f>IF(U126="znížená",N126,0)</f>
        <v>326.3</v>
      </c>
      <c r="BG126" s="156">
        <f>IF(U126="zákl. prenesená",N126,0)</f>
        <v>0</v>
      </c>
      <c r="BH126" s="156">
        <f>IF(U126="zníž. prenesená",N126,0)</f>
        <v>0</v>
      </c>
      <c r="BI126" s="156">
        <f>IF(U126="nulová",N126,0)</f>
        <v>0</v>
      </c>
      <c r="BJ126" s="18" t="s">
        <v>143</v>
      </c>
      <c r="BK126" s="156">
        <f>ROUND(L126*K126,2)</f>
        <v>326.3</v>
      </c>
      <c r="BL126" s="18" t="s">
        <v>148</v>
      </c>
      <c r="BM126" s="18" t="s">
        <v>194</v>
      </c>
    </row>
    <row r="127" spans="2:65" s="1" customFormat="1" ht="51" customHeight="1">
      <c r="B127" s="31"/>
      <c r="C127" s="160" t="s">
        <v>195</v>
      </c>
      <c r="D127" s="160" t="s">
        <v>190</v>
      </c>
      <c r="E127" s="161" t="s">
        <v>196</v>
      </c>
      <c r="F127" s="231" t="s">
        <v>197</v>
      </c>
      <c r="G127" s="231"/>
      <c r="H127" s="231"/>
      <c r="I127" s="231"/>
      <c r="J127" s="162" t="s">
        <v>193</v>
      </c>
      <c r="K127" s="163">
        <v>10</v>
      </c>
      <c r="L127" s="232">
        <v>50</v>
      </c>
      <c r="M127" s="232"/>
      <c r="N127" s="232">
        <f>ROUND(L127*K127,2)</f>
        <v>500</v>
      </c>
      <c r="O127" s="205"/>
      <c r="P127" s="205"/>
      <c r="Q127" s="205"/>
      <c r="R127" s="33"/>
      <c r="T127" s="153" t="s">
        <v>19</v>
      </c>
      <c r="U127" s="40" t="s">
        <v>41</v>
      </c>
      <c r="V127" s="154">
        <v>0</v>
      </c>
      <c r="W127" s="154">
        <f>V127*K127</f>
        <v>0</v>
      </c>
      <c r="X127" s="154">
        <v>8.2000000000000007E-3</v>
      </c>
      <c r="Y127" s="154">
        <f>X127*K127</f>
        <v>8.2000000000000003E-2</v>
      </c>
      <c r="Z127" s="154">
        <v>0</v>
      </c>
      <c r="AA127" s="155">
        <f>Z127*K127</f>
        <v>0</v>
      </c>
      <c r="AR127" s="18" t="s">
        <v>189</v>
      </c>
      <c r="AT127" s="18" t="s">
        <v>190</v>
      </c>
      <c r="AU127" s="18" t="s">
        <v>143</v>
      </c>
      <c r="AY127" s="18" t="s">
        <v>142</v>
      </c>
      <c r="BE127" s="156">
        <f>IF(U127="základná",N127,0)</f>
        <v>0</v>
      </c>
      <c r="BF127" s="156">
        <f>IF(U127="znížená",N127,0)</f>
        <v>500</v>
      </c>
      <c r="BG127" s="156">
        <f>IF(U127="zákl. prenesená",N127,0)</f>
        <v>0</v>
      </c>
      <c r="BH127" s="156">
        <f>IF(U127="zníž. prenesená",N127,0)</f>
        <v>0</v>
      </c>
      <c r="BI127" s="156">
        <f>IF(U127="nulová",N127,0)</f>
        <v>0</v>
      </c>
      <c r="BJ127" s="18" t="s">
        <v>143</v>
      </c>
      <c r="BK127" s="156">
        <f>ROUND(L127*K127,2)</f>
        <v>500</v>
      </c>
      <c r="BL127" s="18" t="s">
        <v>148</v>
      </c>
      <c r="BM127" s="18" t="s">
        <v>198</v>
      </c>
    </row>
    <row r="128" spans="2:65" s="9" customFormat="1" ht="29.85" customHeight="1">
      <c r="B128" s="138"/>
      <c r="C128" s="139"/>
      <c r="D128" s="148" t="s">
        <v>167</v>
      </c>
      <c r="E128" s="148"/>
      <c r="F128" s="148"/>
      <c r="G128" s="148"/>
      <c r="H128" s="148"/>
      <c r="I128" s="148"/>
      <c r="J128" s="148"/>
      <c r="K128" s="148"/>
      <c r="L128" s="148"/>
      <c r="M128" s="148"/>
      <c r="N128" s="212">
        <f>BK128</f>
        <v>378.02</v>
      </c>
      <c r="O128" s="213"/>
      <c r="P128" s="213"/>
      <c r="Q128" s="213"/>
      <c r="R128" s="141"/>
      <c r="T128" s="142"/>
      <c r="U128" s="139"/>
      <c r="V128" s="139"/>
      <c r="W128" s="143">
        <f>W129</f>
        <v>1.2696000000000001</v>
      </c>
      <c r="X128" s="139"/>
      <c r="Y128" s="143">
        <f>Y129</f>
        <v>0</v>
      </c>
      <c r="Z128" s="139"/>
      <c r="AA128" s="144">
        <f>AA129</f>
        <v>0</v>
      </c>
      <c r="AR128" s="145" t="s">
        <v>82</v>
      </c>
      <c r="AT128" s="146" t="s">
        <v>73</v>
      </c>
      <c r="AU128" s="146" t="s">
        <v>82</v>
      </c>
      <c r="AY128" s="145" t="s">
        <v>142</v>
      </c>
      <c r="BK128" s="147">
        <f>BK129</f>
        <v>378.02</v>
      </c>
    </row>
    <row r="129" spans="2:65" s="1" customFormat="1" ht="38.25" customHeight="1">
      <c r="B129" s="31"/>
      <c r="C129" s="149" t="s">
        <v>199</v>
      </c>
      <c r="D129" s="149" t="s">
        <v>144</v>
      </c>
      <c r="E129" s="150" t="s">
        <v>200</v>
      </c>
      <c r="F129" s="203" t="s">
        <v>201</v>
      </c>
      <c r="G129" s="203"/>
      <c r="H129" s="203"/>
      <c r="I129" s="203"/>
      <c r="J129" s="151" t="s">
        <v>147</v>
      </c>
      <c r="K129" s="152">
        <v>31.74</v>
      </c>
      <c r="L129" s="205">
        <v>11.91</v>
      </c>
      <c r="M129" s="205"/>
      <c r="N129" s="205">
        <f>ROUND(L129*K129,2)</f>
        <v>378.02</v>
      </c>
      <c r="O129" s="205"/>
      <c r="P129" s="205"/>
      <c r="Q129" s="205"/>
      <c r="R129" s="33"/>
      <c r="T129" s="153" t="s">
        <v>19</v>
      </c>
      <c r="U129" s="157" t="s">
        <v>41</v>
      </c>
      <c r="V129" s="158">
        <v>0.04</v>
      </c>
      <c r="W129" s="158">
        <f>V129*K129</f>
        <v>1.2696000000000001</v>
      </c>
      <c r="X129" s="158">
        <v>0</v>
      </c>
      <c r="Y129" s="158">
        <f>X129*K129</f>
        <v>0</v>
      </c>
      <c r="Z129" s="158">
        <v>0</v>
      </c>
      <c r="AA129" s="159">
        <f>Z129*K129</f>
        <v>0</v>
      </c>
      <c r="AR129" s="18" t="s">
        <v>148</v>
      </c>
      <c r="AT129" s="18" t="s">
        <v>144</v>
      </c>
      <c r="AU129" s="18" t="s">
        <v>143</v>
      </c>
      <c r="AY129" s="18" t="s">
        <v>142</v>
      </c>
      <c r="BE129" s="156">
        <f>IF(U129="základná",N129,0)</f>
        <v>0</v>
      </c>
      <c r="BF129" s="156">
        <f>IF(U129="znížená",N129,0)</f>
        <v>378.02</v>
      </c>
      <c r="BG129" s="156">
        <f>IF(U129="zákl. prenesená",N129,0)</f>
        <v>0</v>
      </c>
      <c r="BH129" s="156">
        <f>IF(U129="zníž. prenesená",N129,0)</f>
        <v>0</v>
      </c>
      <c r="BI129" s="156">
        <f>IF(U129="nulová",N129,0)</f>
        <v>0</v>
      </c>
      <c r="BJ129" s="18" t="s">
        <v>143</v>
      </c>
      <c r="BK129" s="156">
        <f>ROUND(L129*K129,2)</f>
        <v>378.02</v>
      </c>
      <c r="BL129" s="18" t="s">
        <v>148</v>
      </c>
      <c r="BM129" s="18" t="s">
        <v>202</v>
      </c>
    </row>
    <row r="130" spans="2:65" s="1" customFormat="1" ht="6.9" customHeight="1">
      <c r="B130" s="55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7"/>
    </row>
  </sheetData>
  <sheetProtection algorithmName="SHA-512" hashValue="T0NhJR/PeOvXDUqN31zXGS05S6nef/17r2DiVye1EOEaq5+zLMXMVirbSku0dc6qnkP6pteXEX6pX9YXDZRuMA==" saltValue="SYDISorUFv19rk7nBZkaffSJ5sO6TXtrWrKX61tgFUELHH1naIQ0mNQaJb/Hf4Zd/ooU8U3alC3GRpERZ4xT+A==" spinCount="10" sheet="1" objects="1" scenarios="1" formatColumns="0" formatRows="0"/>
  <mergeCells count="91">
    <mergeCell ref="F125:I125"/>
    <mergeCell ref="L125:M125"/>
    <mergeCell ref="N125:Q125"/>
    <mergeCell ref="L126:M126"/>
    <mergeCell ref="N126:Q126"/>
    <mergeCell ref="N119:Q119"/>
    <mergeCell ref="F121:I121"/>
    <mergeCell ref="F124:I124"/>
    <mergeCell ref="F122:I122"/>
    <mergeCell ref="L124:M124"/>
    <mergeCell ref="N124:Q124"/>
    <mergeCell ref="N123:Q123"/>
    <mergeCell ref="N122:Q122"/>
    <mergeCell ref="N114:Q114"/>
    <mergeCell ref="N115:Q115"/>
    <mergeCell ref="N116:Q116"/>
    <mergeCell ref="F117:I117"/>
    <mergeCell ref="F120:I120"/>
    <mergeCell ref="L117:M117"/>
    <mergeCell ref="N117:Q117"/>
    <mergeCell ref="F118:I118"/>
    <mergeCell ref="L118:M118"/>
    <mergeCell ref="N118:Q118"/>
    <mergeCell ref="L120:M120"/>
    <mergeCell ref="N120:Q120"/>
    <mergeCell ref="L121:M121"/>
    <mergeCell ref="N121:Q121"/>
    <mergeCell ref="L122:M122"/>
    <mergeCell ref="F106:P106"/>
    <mergeCell ref="M108:P108"/>
    <mergeCell ref="M110:Q110"/>
    <mergeCell ref="M111:Q111"/>
    <mergeCell ref="L113:M113"/>
    <mergeCell ref="N113:Q113"/>
    <mergeCell ref="F113:I113"/>
    <mergeCell ref="N93:Q93"/>
    <mergeCell ref="N95:Q95"/>
    <mergeCell ref="L97:Q97"/>
    <mergeCell ref="C103:Q103"/>
    <mergeCell ref="F105:P105"/>
    <mergeCell ref="N88:Q88"/>
    <mergeCell ref="N89:Q89"/>
    <mergeCell ref="N90:Q90"/>
    <mergeCell ref="N91:Q91"/>
    <mergeCell ref="N92:Q92"/>
    <mergeCell ref="M81:P81"/>
    <mergeCell ref="M83:Q83"/>
    <mergeCell ref="M84:Q84"/>
    <mergeCell ref="C86:G86"/>
    <mergeCell ref="N86:Q86"/>
    <mergeCell ref="H36:J36"/>
    <mergeCell ref="M36:P36"/>
    <mergeCell ref="L38:P38"/>
    <mergeCell ref="C76:Q76"/>
    <mergeCell ref="F79:P79"/>
    <mergeCell ref="F78:P78"/>
    <mergeCell ref="H33:J33"/>
    <mergeCell ref="M33:P33"/>
    <mergeCell ref="H34:J34"/>
    <mergeCell ref="M34:P34"/>
    <mergeCell ref="H35:J35"/>
    <mergeCell ref="M35:P35"/>
    <mergeCell ref="S2:AC2"/>
    <mergeCell ref="M27:P27"/>
    <mergeCell ref="M30:P30"/>
    <mergeCell ref="M28:P28"/>
    <mergeCell ref="H32:J32"/>
    <mergeCell ref="M32:P32"/>
    <mergeCell ref="O18:P18"/>
    <mergeCell ref="O20:P20"/>
    <mergeCell ref="O21:P21"/>
    <mergeCell ref="E24:L24"/>
    <mergeCell ref="H1:K1"/>
    <mergeCell ref="O11:P11"/>
    <mergeCell ref="O12:P12"/>
    <mergeCell ref="O14:P14"/>
    <mergeCell ref="O15:P15"/>
    <mergeCell ref="O17:P17"/>
    <mergeCell ref="C2:Q2"/>
    <mergeCell ref="C4:Q4"/>
    <mergeCell ref="F6:P6"/>
    <mergeCell ref="F7:P7"/>
    <mergeCell ref="O9:P9"/>
    <mergeCell ref="F129:I129"/>
    <mergeCell ref="F126:I126"/>
    <mergeCell ref="F127:I127"/>
    <mergeCell ref="L129:M129"/>
    <mergeCell ref="N129:Q129"/>
    <mergeCell ref="N128:Q128"/>
    <mergeCell ref="L127:M127"/>
    <mergeCell ref="N127:Q127"/>
  </mergeCells>
  <hyperlinks>
    <hyperlink ref="F1:G1" location="C2" display="1) Krycí list rozpočtu" xr:uid="{00000000-0004-0000-0700-000000000000}"/>
    <hyperlink ref="H1:K1" location="C86" display="2) Rekapitulácia rozpočtu" xr:uid="{00000000-0004-0000-0700-000001000000}"/>
    <hyperlink ref="L1" location="C113" display="3) Rozpočet" xr:uid="{00000000-0004-0000-0700-000002000000}"/>
    <hyperlink ref="S1:T1" location="'Rekapitulácia stavby'!C2" display="Rekapitulácia stavby" xr:uid="{00000000-0004-0000-07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N127"/>
  <sheetViews>
    <sheetView showGridLines="0" workbookViewId="0">
      <pane ySplit="1" topLeftCell="A2" activePane="bottomLeft" state="frozen"/>
      <selection pane="bottomLeft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07"/>
      <c r="B1" s="11"/>
      <c r="C1" s="11"/>
      <c r="D1" s="12" t="s">
        <v>1</v>
      </c>
      <c r="E1" s="11"/>
      <c r="F1" s="13" t="s">
        <v>109</v>
      </c>
      <c r="G1" s="13"/>
      <c r="H1" s="218" t="s">
        <v>110</v>
      </c>
      <c r="I1" s="218"/>
      <c r="J1" s="218"/>
      <c r="K1" s="218"/>
      <c r="L1" s="13" t="s">
        <v>111</v>
      </c>
      <c r="M1" s="11"/>
      <c r="N1" s="11"/>
      <c r="O1" s="12" t="s">
        <v>112</v>
      </c>
      <c r="P1" s="11"/>
      <c r="Q1" s="11"/>
      <c r="R1" s="11"/>
      <c r="S1" s="13" t="s">
        <v>113</v>
      </c>
      <c r="T1" s="13"/>
      <c r="U1" s="107"/>
      <c r="V1" s="107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" customHeight="1">
      <c r="C2" s="166" t="s">
        <v>7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S2" s="173" t="s">
        <v>8</v>
      </c>
      <c r="T2" s="174"/>
      <c r="U2" s="174"/>
      <c r="V2" s="174"/>
      <c r="W2" s="174"/>
      <c r="X2" s="174"/>
      <c r="Y2" s="174"/>
      <c r="Z2" s="174"/>
      <c r="AA2" s="174"/>
      <c r="AB2" s="174"/>
      <c r="AC2" s="174"/>
      <c r="AT2" s="18" t="s">
        <v>104</v>
      </c>
    </row>
    <row r="3" spans="1:6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74</v>
      </c>
    </row>
    <row r="4" spans="1:66" ht="36.9" customHeight="1">
      <c r="B4" s="22"/>
      <c r="C4" s="168" t="s">
        <v>114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23"/>
      <c r="T4" s="17" t="s">
        <v>12</v>
      </c>
      <c r="AT4" s="18" t="s">
        <v>6</v>
      </c>
    </row>
    <row r="5" spans="1:66" ht="6.9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16</v>
      </c>
      <c r="E6" s="24"/>
      <c r="F6" s="214" t="str">
        <f>'Rekapitulácia stavby'!K6</f>
        <v>Živičná úprava obecný úrad Petrovce</v>
      </c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4"/>
      <c r="R6" s="23"/>
    </row>
    <row r="7" spans="1:66" s="1" customFormat="1" ht="32.85" customHeight="1">
      <c r="B7" s="31"/>
      <c r="C7" s="32"/>
      <c r="D7" s="27" t="s">
        <v>115</v>
      </c>
      <c r="E7" s="32"/>
      <c r="F7" s="172" t="s">
        <v>203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32"/>
      <c r="R7" s="33"/>
    </row>
    <row r="8" spans="1:66" s="1" customFormat="1" ht="14.4" customHeight="1">
      <c r="B8" s="31"/>
      <c r="C8" s="32"/>
      <c r="D8" s="28" t="s">
        <v>18</v>
      </c>
      <c r="E8" s="32"/>
      <c r="F8" s="26" t="s">
        <v>19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19</v>
      </c>
      <c r="P8" s="32"/>
      <c r="Q8" s="32"/>
      <c r="R8" s="33"/>
    </row>
    <row r="9" spans="1:66" s="1" customFormat="1" ht="14.4" customHeight="1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17" t="str">
        <f>'Rekapitulácia stavby'!AN8</f>
        <v>21. 9. 2020</v>
      </c>
      <c r="P9" s="217"/>
      <c r="Q9" s="32"/>
      <c r="R9" s="33"/>
    </row>
    <row r="10" spans="1:66" s="1" customFormat="1" ht="10.8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" customHeight="1">
      <c r="B11" s="31"/>
      <c r="C11" s="32"/>
      <c r="D11" s="28" t="s">
        <v>25</v>
      </c>
      <c r="E11" s="32"/>
      <c r="F11" s="32"/>
      <c r="G11" s="32"/>
      <c r="H11" s="32"/>
      <c r="I11" s="32"/>
      <c r="J11" s="32"/>
      <c r="K11" s="32"/>
      <c r="L11" s="32"/>
      <c r="M11" s="28" t="s">
        <v>26</v>
      </c>
      <c r="N11" s="32"/>
      <c r="O11" s="170" t="s">
        <v>19</v>
      </c>
      <c r="P11" s="170"/>
      <c r="Q11" s="32"/>
      <c r="R11" s="33"/>
    </row>
    <row r="12" spans="1:66" s="1" customFormat="1" ht="18" customHeight="1">
      <c r="B12" s="31"/>
      <c r="C12" s="32"/>
      <c r="D12" s="32"/>
      <c r="E12" s="26" t="s">
        <v>27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170" t="s">
        <v>19</v>
      </c>
      <c r="P12" s="170"/>
      <c r="Q12" s="32"/>
      <c r="R12" s="33"/>
    </row>
    <row r="13" spans="1:66" s="1" customFormat="1" ht="6.9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" customHeight="1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26</v>
      </c>
      <c r="N14" s="32"/>
      <c r="O14" s="170" t="str">
        <f>IF('Rekapitulácia stavby'!AN13="","",'Rekapitulácia stavby'!AN13)</f>
        <v/>
      </c>
      <c r="P14" s="170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170" t="str">
        <f>IF('Rekapitulácia stavby'!AN14="","",'Rekapitulácia stavby'!AN14)</f>
        <v/>
      </c>
      <c r="P15" s="170"/>
      <c r="Q15" s="32"/>
      <c r="R15" s="33"/>
    </row>
    <row r="16" spans="1:66" s="1" customFormat="1" ht="6.9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" customHeight="1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26</v>
      </c>
      <c r="N17" s="32"/>
      <c r="O17" s="170" t="str">
        <f>IF('Rekapitulácia stavby'!AN16="","",'Rekapitulácia stavby'!AN16)</f>
        <v/>
      </c>
      <c r="P17" s="170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IF('Rekapitulácia stavby'!E17="","",'Rekapitulácia stavby'!E17)</f>
        <v>Ing. Viera Bumberová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170" t="str">
        <f>IF('Rekapitulácia stavby'!AN17="","",'Rekapitulácia stavby'!AN17)</f>
        <v/>
      </c>
      <c r="P18" s="170"/>
      <c r="Q18" s="32"/>
      <c r="R18" s="33"/>
    </row>
    <row r="19" spans="2:18" s="1" customFormat="1" ht="6.9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" customHeight="1">
      <c r="B20" s="31"/>
      <c r="C20" s="32"/>
      <c r="D20" s="28" t="s">
        <v>33</v>
      </c>
      <c r="E20" s="32"/>
      <c r="F20" s="32"/>
      <c r="G20" s="32"/>
      <c r="H20" s="32"/>
      <c r="I20" s="32"/>
      <c r="J20" s="32"/>
      <c r="K20" s="32"/>
      <c r="L20" s="32"/>
      <c r="M20" s="28" t="s">
        <v>26</v>
      </c>
      <c r="N20" s="32"/>
      <c r="O20" s="170" t="str">
        <f>IF('Rekapitulácia stavby'!AN19="","",'Rekapitulácia stavby'!AN19)</f>
        <v/>
      </c>
      <c r="P20" s="170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IF('Rekapitulácia stavby'!E20="","",'Rekapitulácia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170" t="str">
        <f>IF('Rekapitulácia stavby'!AN20="","",'Rekapitulácia stavby'!AN20)</f>
        <v/>
      </c>
      <c r="P21" s="170"/>
      <c r="Q21" s="32"/>
      <c r="R21" s="33"/>
    </row>
    <row r="22" spans="2:18" s="1" customFormat="1" ht="6.9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" customHeight="1">
      <c r="B23" s="31"/>
      <c r="C23" s="32"/>
      <c r="D23" s="28" t="s">
        <v>34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78" t="s">
        <v>19</v>
      </c>
      <c r="F24" s="178"/>
      <c r="G24" s="178"/>
      <c r="H24" s="178"/>
      <c r="I24" s="178"/>
      <c r="J24" s="178"/>
      <c r="K24" s="178"/>
      <c r="L24" s="178"/>
      <c r="M24" s="32"/>
      <c r="N24" s="32"/>
      <c r="O24" s="32"/>
      <c r="P24" s="32"/>
      <c r="Q24" s="32"/>
      <c r="R24" s="33"/>
    </row>
    <row r="25" spans="2:18" s="1" customFormat="1" ht="6.9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" customHeight="1">
      <c r="B27" s="31"/>
      <c r="C27" s="32"/>
      <c r="D27" s="108" t="s">
        <v>117</v>
      </c>
      <c r="E27" s="32"/>
      <c r="F27" s="32"/>
      <c r="G27" s="32"/>
      <c r="H27" s="32"/>
      <c r="I27" s="32"/>
      <c r="J27" s="32"/>
      <c r="K27" s="32"/>
      <c r="L27" s="32"/>
      <c r="M27" s="179">
        <f>N88</f>
        <v>1829.9999999999998</v>
      </c>
      <c r="N27" s="179"/>
      <c r="O27" s="179"/>
      <c r="P27" s="179"/>
      <c r="Q27" s="32"/>
      <c r="R27" s="33"/>
    </row>
    <row r="28" spans="2:18" s="1" customFormat="1" ht="14.4" customHeight="1">
      <c r="B28" s="31"/>
      <c r="C28" s="32"/>
      <c r="D28" s="30" t="s">
        <v>118</v>
      </c>
      <c r="E28" s="32"/>
      <c r="F28" s="32"/>
      <c r="G28" s="32"/>
      <c r="H28" s="32"/>
      <c r="I28" s="32"/>
      <c r="J28" s="32"/>
      <c r="K28" s="32"/>
      <c r="L28" s="32"/>
      <c r="M28" s="179">
        <f>N94</f>
        <v>0</v>
      </c>
      <c r="N28" s="179"/>
      <c r="O28" s="179"/>
      <c r="P28" s="179"/>
      <c r="Q28" s="32"/>
      <c r="R28" s="33"/>
    </row>
    <row r="29" spans="2:18" s="1" customFormat="1" ht="6.9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9" t="s">
        <v>37</v>
      </c>
      <c r="E30" s="32"/>
      <c r="F30" s="32"/>
      <c r="G30" s="32"/>
      <c r="H30" s="32"/>
      <c r="I30" s="32"/>
      <c r="J30" s="32"/>
      <c r="K30" s="32"/>
      <c r="L30" s="32"/>
      <c r="M30" s="219">
        <f>ROUND(M27+M28,2)</f>
        <v>1830</v>
      </c>
      <c r="N30" s="216"/>
      <c r="O30" s="216"/>
      <c r="P30" s="216"/>
      <c r="Q30" s="32"/>
      <c r="R30" s="33"/>
    </row>
    <row r="31" spans="2:18" s="1" customFormat="1" ht="6.9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" customHeight="1">
      <c r="B32" s="31"/>
      <c r="C32" s="32"/>
      <c r="D32" s="38" t="s">
        <v>38</v>
      </c>
      <c r="E32" s="38" t="s">
        <v>39</v>
      </c>
      <c r="F32" s="39">
        <v>0.2</v>
      </c>
      <c r="G32" s="110" t="s">
        <v>40</v>
      </c>
      <c r="H32" s="220">
        <f>ROUND((SUM(BE94:BE95)+SUM(BE113:BE126)), 2)</f>
        <v>0</v>
      </c>
      <c r="I32" s="216"/>
      <c r="J32" s="216"/>
      <c r="K32" s="32"/>
      <c r="L32" s="32"/>
      <c r="M32" s="220">
        <f>ROUND(ROUND((SUM(BE94:BE95)+SUM(BE113:BE126)), 2)*F32, 2)</f>
        <v>0</v>
      </c>
      <c r="N32" s="216"/>
      <c r="O32" s="216"/>
      <c r="P32" s="216"/>
      <c r="Q32" s="32"/>
      <c r="R32" s="33"/>
    </row>
    <row r="33" spans="2:18" s="1" customFormat="1" ht="14.4" customHeight="1">
      <c r="B33" s="31"/>
      <c r="C33" s="32"/>
      <c r="D33" s="32"/>
      <c r="E33" s="38" t="s">
        <v>41</v>
      </c>
      <c r="F33" s="39">
        <v>0.2</v>
      </c>
      <c r="G33" s="110" t="s">
        <v>40</v>
      </c>
      <c r="H33" s="220">
        <f>ROUND((SUM(BF94:BF95)+SUM(BF113:BF126)), 2)</f>
        <v>1830</v>
      </c>
      <c r="I33" s="216"/>
      <c r="J33" s="216"/>
      <c r="K33" s="32"/>
      <c r="L33" s="32"/>
      <c r="M33" s="220">
        <f>ROUND(ROUND((SUM(BF94:BF95)+SUM(BF113:BF126)), 2)*F33, 2)</f>
        <v>366</v>
      </c>
      <c r="N33" s="216"/>
      <c r="O33" s="216"/>
      <c r="P33" s="216"/>
      <c r="Q33" s="32"/>
      <c r="R33" s="33"/>
    </row>
    <row r="34" spans="2:18" s="1" customFormat="1" ht="14.4" hidden="1" customHeight="1">
      <c r="B34" s="31"/>
      <c r="C34" s="32"/>
      <c r="D34" s="32"/>
      <c r="E34" s="38" t="s">
        <v>42</v>
      </c>
      <c r="F34" s="39">
        <v>0.2</v>
      </c>
      <c r="G34" s="110" t="s">
        <v>40</v>
      </c>
      <c r="H34" s="220">
        <f>ROUND((SUM(BG94:BG95)+SUM(BG113:BG126)), 2)</f>
        <v>0</v>
      </c>
      <c r="I34" s="216"/>
      <c r="J34" s="216"/>
      <c r="K34" s="32"/>
      <c r="L34" s="32"/>
      <c r="M34" s="220">
        <v>0</v>
      </c>
      <c r="N34" s="216"/>
      <c r="O34" s="216"/>
      <c r="P34" s="216"/>
      <c r="Q34" s="32"/>
      <c r="R34" s="33"/>
    </row>
    <row r="35" spans="2:18" s="1" customFormat="1" ht="14.4" hidden="1" customHeight="1">
      <c r="B35" s="31"/>
      <c r="C35" s="32"/>
      <c r="D35" s="32"/>
      <c r="E35" s="38" t="s">
        <v>43</v>
      </c>
      <c r="F35" s="39">
        <v>0.2</v>
      </c>
      <c r="G35" s="110" t="s">
        <v>40</v>
      </c>
      <c r="H35" s="220">
        <f>ROUND((SUM(BH94:BH95)+SUM(BH113:BH126)), 2)</f>
        <v>0</v>
      </c>
      <c r="I35" s="216"/>
      <c r="J35" s="216"/>
      <c r="K35" s="32"/>
      <c r="L35" s="32"/>
      <c r="M35" s="220">
        <v>0</v>
      </c>
      <c r="N35" s="216"/>
      <c r="O35" s="216"/>
      <c r="P35" s="216"/>
      <c r="Q35" s="32"/>
      <c r="R35" s="33"/>
    </row>
    <row r="36" spans="2:18" s="1" customFormat="1" ht="14.4" hidden="1" customHeight="1">
      <c r="B36" s="31"/>
      <c r="C36" s="32"/>
      <c r="D36" s="32"/>
      <c r="E36" s="38" t="s">
        <v>44</v>
      </c>
      <c r="F36" s="39">
        <v>0</v>
      </c>
      <c r="G36" s="110" t="s">
        <v>40</v>
      </c>
      <c r="H36" s="220">
        <f>ROUND((SUM(BI94:BI95)+SUM(BI113:BI126)), 2)</f>
        <v>0</v>
      </c>
      <c r="I36" s="216"/>
      <c r="J36" s="216"/>
      <c r="K36" s="32"/>
      <c r="L36" s="32"/>
      <c r="M36" s="220">
        <v>0</v>
      </c>
      <c r="N36" s="216"/>
      <c r="O36" s="216"/>
      <c r="P36" s="216"/>
      <c r="Q36" s="32"/>
      <c r="R36" s="33"/>
    </row>
    <row r="37" spans="2:18" s="1" customFormat="1" ht="6.9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6"/>
      <c r="D38" s="111" t="s">
        <v>45</v>
      </c>
      <c r="E38" s="75"/>
      <c r="F38" s="75"/>
      <c r="G38" s="112" t="s">
        <v>46</v>
      </c>
      <c r="H38" s="113" t="s">
        <v>47</v>
      </c>
      <c r="I38" s="75"/>
      <c r="J38" s="75"/>
      <c r="K38" s="75"/>
      <c r="L38" s="221">
        <f>SUM(M30:M36)</f>
        <v>2196</v>
      </c>
      <c r="M38" s="221"/>
      <c r="N38" s="221"/>
      <c r="O38" s="221"/>
      <c r="P38" s="222"/>
      <c r="Q38" s="106"/>
      <c r="R38" s="33"/>
    </row>
    <row r="39" spans="2:18" s="1" customFormat="1" ht="14.4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ht="12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 ht="12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 ht="12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 ht="12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 ht="12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 ht="12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 ht="12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 ht="12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 ht="12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>
      <c r="B50" s="31"/>
      <c r="C50" s="32"/>
      <c r="D50" s="46" t="s">
        <v>48</v>
      </c>
      <c r="E50" s="47"/>
      <c r="F50" s="47"/>
      <c r="G50" s="47"/>
      <c r="H50" s="48"/>
      <c r="I50" s="32"/>
      <c r="J50" s="46" t="s">
        <v>49</v>
      </c>
      <c r="K50" s="47"/>
      <c r="L50" s="47"/>
      <c r="M50" s="47"/>
      <c r="N50" s="47"/>
      <c r="O50" s="47"/>
      <c r="P50" s="48"/>
      <c r="Q50" s="32"/>
      <c r="R50" s="33"/>
    </row>
    <row r="51" spans="2:18" ht="12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 ht="12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 ht="12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 ht="12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 ht="12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 ht="12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 ht="12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 ht="12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>
      <c r="B59" s="31"/>
      <c r="C59" s="32"/>
      <c r="D59" s="51" t="s">
        <v>50</v>
      </c>
      <c r="E59" s="52"/>
      <c r="F59" s="52"/>
      <c r="G59" s="53" t="s">
        <v>51</v>
      </c>
      <c r="H59" s="54"/>
      <c r="I59" s="32"/>
      <c r="J59" s="51" t="s">
        <v>50</v>
      </c>
      <c r="K59" s="52"/>
      <c r="L59" s="52"/>
      <c r="M59" s="52"/>
      <c r="N59" s="53" t="s">
        <v>51</v>
      </c>
      <c r="O59" s="52"/>
      <c r="P59" s="54"/>
      <c r="Q59" s="32"/>
      <c r="R59" s="33"/>
    </row>
    <row r="60" spans="2:18" ht="12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>
      <c r="B61" s="31"/>
      <c r="C61" s="32"/>
      <c r="D61" s="46" t="s">
        <v>52</v>
      </c>
      <c r="E61" s="47"/>
      <c r="F61" s="47"/>
      <c r="G61" s="47"/>
      <c r="H61" s="48"/>
      <c r="I61" s="32"/>
      <c r="J61" s="46" t="s">
        <v>53</v>
      </c>
      <c r="K61" s="47"/>
      <c r="L61" s="47"/>
      <c r="M61" s="47"/>
      <c r="N61" s="47"/>
      <c r="O61" s="47"/>
      <c r="P61" s="48"/>
      <c r="Q61" s="32"/>
      <c r="R61" s="33"/>
    </row>
    <row r="62" spans="2:18" ht="12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 ht="12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 ht="12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21" ht="12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21" ht="12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21" ht="12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21" ht="12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21" ht="12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21" s="1" customFormat="1">
      <c r="B70" s="31"/>
      <c r="C70" s="32"/>
      <c r="D70" s="51" t="s">
        <v>50</v>
      </c>
      <c r="E70" s="52"/>
      <c r="F70" s="52"/>
      <c r="G70" s="53" t="s">
        <v>51</v>
      </c>
      <c r="H70" s="54"/>
      <c r="I70" s="32"/>
      <c r="J70" s="51" t="s">
        <v>50</v>
      </c>
      <c r="K70" s="52"/>
      <c r="L70" s="52"/>
      <c r="M70" s="52"/>
      <c r="N70" s="53" t="s">
        <v>51</v>
      </c>
      <c r="O70" s="52"/>
      <c r="P70" s="54"/>
      <c r="Q70" s="32"/>
      <c r="R70" s="33"/>
    </row>
    <row r="71" spans="2:21" s="1" customFormat="1" ht="14.4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21" s="1" customFormat="1" ht="6.9" customHeight="1">
      <c r="B75" s="11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6"/>
    </row>
    <row r="76" spans="2:21" s="1" customFormat="1" ht="36.9" customHeight="1">
      <c r="B76" s="31"/>
      <c r="C76" s="168" t="s">
        <v>119</v>
      </c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33"/>
      <c r="T76" s="117"/>
      <c r="U76" s="117"/>
    </row>
    <row r="77" spans="2:21" s="1" customFormat="1" ht="6.9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  <c r="T77" s="117"/>
      <c r="U77" s="117"/>
    </row>
    <row r="78" spans="2:21" s="1" customFormat="1" ht="30" customHeight="1">
      <c r="B78" s="31"/>
      <c r="C78" s="28" t="s">
        <v>16</v>
      </c>
      <c r="D78" s="32"/>
      <c r="E78" s="32"/>
      <c r="F78" s="214" t="str">
        <f>F6</f>
        <v>Živičná úprava obecný úrad Petrovce</v>
      </c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32"/>
      <c r="R78" s="33"/>
      <c r="T78" s="117"/>
      <c r="U78" s="117"/>
    </row>
    <row r="79" spans="2:21" s="1" customFormat="1" ht="36.9" customHeight="1">
      <c r="B79" s="31"/>
      <c r="C79" s="65" t="s">
        <v>115</v>
      </c>
      <c r="D79" s="32"/>
      <c r="E79" s="32"/>
      <c r="F79" s="198" t="str">
        <f>F7</f>
        <v>1528i - Osadenie obrubníkov</v>
      </c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32"/>
      <c r="R79" s="33"/>
      <c r="T79" s="117"/>
      <c r="U79" s="117"/>
    </row>
    <row r="80" spans="2:21" s="1" customFormat="1" ht="6.9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  <c r="T80" s="117"/>
      <c r="U80" s="117"/>
    </row>
    <row r="81" spans="2:47" s="1" customFormat="1" ht="18" customHeight="1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17" t="str">
        <f>IF(O9="","",O9)</f>
        <v>21. 9. 2020</v>
      </c>
      <c r="N81" s="217"/>
      <c r="O81" s="217"/>
      <c r="P81" s="217"/>
      <c r="Q81" s="32"/>
      <c r="R81" s="33"/>
      <c r="T81" s="117"/>
      <c r="U81" s="117"/>
    </row>
    <row r="82" spans="2:47" s="1" customFormat="1" ht="6.9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  <c r="T82" s="117"/>
      <c r="U82" s="117"/>
    </row>
    <row r="83" spans="2:47" s="1" customFormat="1" ht="13.2">
      <c r="B83" s="31"/>
      <c r="C83" s="28" t="s">
        <v>25</v>
      </c>
      <c r="D83" s="32"/>
      <c r="E83" s="32"/>
      <c r="F83" s="26" t="str">
        <f>E12</f>
        <v>Obec Petrovce</v>
      </c>
      <c r="G83" s="32"/>
      <c r="H83" s="32"/>
      <c r="I83" s="32"/>
      <c r="J83" s="32"/>
      <c r="K83" s="28" t="s">
        <v>30</v>
      </c>
      <c r="L83" s="32"/>
      <c r="M83" s="170" t="str">
        <f>E18</f>
        <v>Ing. Viera Bumberová</v>
      </c>
      <c r="N83" s="170"/>
      <c r="O83" s="170"/>
      <c r="P83" s="170"/>
      <c r="Q83" s="170"/>
      <c r="R83" s="33"/>
      <c r="T83" s="117"/>
      <c r="U83" s="117"/>
    </row>
    <row r="84" spans="2:47" s="1" customFormat="1" ht="14.4" customHeight="1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33</v>
      </c>
      <c r="L84" s="32"/>
      <c r="M84" s="170" t="str">
        <f>E21</f>
        <v xml:space="preserve"> </v>
      </c>
      <c r="N84" s="170"/>
      <c r="O84" s="170"/>
      <c r="P84" s="170"/>
      <c r="Q84" s="170"/>
      <c r="R84" s="33"/>
      <c r="T84" s="117"/>
      <c r="U84" s="117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  <c r="T85" s="117"/>
      <c r="U85" s="117"/>
    </row>
    <row r="86" spans="2:47" s="1" customFormat="1" ht="29.25" customHeight="1">
      <c r="B86" s="31"/>
      <c r="C86" s="223" t="s">
        <v>120</v>
      </c>
      <c r="D86" s="224"/>
      <c r="E86" s="224"/>
      <c r="F86" s="224"/>
      <c r="G86" s="224"/>
      <c r="H86" s="106"/>
      <c r="I86" s="106"/>
      <c r="J86" s="106"/>
      <c r="K86" s="106"/>
      <c r="L86" s="106"/>
      <c r="M86" s="106"/>
      <c r="N86" s="223" t="s">
        <v>121</v>
      </c>
      <c r="O86" s="224"/>
      <c r="P86" s="224"/>
      <c r="Q86" s="224"/>
      <c r="R86" s="33"/>
      <c r="T86" s="117"/>
      <c r="U86" s="117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  <c r="T87" s="117"/>
      <c r="U87" s="117"/>
    </row>
    <row r="88" spans="2:47" s="1" customFormat="1" ht="29.25" customHeight="1">
      <c r="B88" s="31"/>
      <c r="C88" s="118" t="s">
        <v>122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77">
        <f>N113</f>
        <v>1829.9999999999998</v>
      </c>
      <c r="O88" s="225"/>
      <c r="P88" s="225"/>
      <c r="Q88" s="225"/>
      <c r="R88" s="33"/>
      <c r="T88" s="117"/>
      <c r="U88" s="117"/>
      <c r="AU88" s="18" t="s">
        <v>123</v>
      </c>
    </row>
    <row r="89" spans="2:47" s="6" customFormat="1" ht="24.9" customHeight="1">
      <c r="B89" s="119"/>
      <c r="C89" s="120"/>
      <c r="D89" s="121" t="s">
        <v>124</v>
      </c>
      <c r="E89" s="120"/>
      <c r="F89" s="120"/>
      <c r="G89" s="120"/>
      <c r="H89" s="120"/>
      <c r="I89" s="120"/>
      <c r="J89" s="120"/>
      <c r="K89" s="120"/>
      <c r="L89" s="120"/>
      <c r="M89" s="120"/>
      <c r="N89" s="209">
        <f>N114</f>
        <v>1829.9999999999998</v>
      </c>
      <c r="O89" s="226"/>
      <c r="P89" s="226"/>
      <c r="Q89" s="226"/>
      <c r="R89" s="122"/>
      <c r="T89" s="123"/>
      <c r="U89" s="123"/>
    </row>
    <row r="90" spans="2:47" s="7" customFormat="1" ht="19.95" customHeight="1">
      <c r="B90" s="124"/>
      <c r="C90" s="125"/>
      <c r="D90" s="126" t="s">
        <v>166</v>
      </c>
      <c r="E90" s="125"/>
      <c r="F90" s="125"/>
      <c r="G90" s="125"/>
      <c r="H90" s="125"/>
      <c r="I90" s="125"/>
      <c r="J90" s="125"/>
      <c r="K90" s="125"/>
      <c r="L90" s="125"/>
      <c r="M90" s="125"/>
      <c r="N90" s="227">
        <f>N115</f>
        <v>32.11</v>
      </c>
      <c r="O90" s="228"/>
      <c r="P90" s="228"/>
      <c r="Q90" s="228"/>
      <c r="R90" s="127"/>
      <c r="T90" s="128"/>
      <c r="U90" s="128"/>
    </row>
    <row r="91" spans="2:47" s="7" customFormat="1" ht="19.95" customHeight="1">
      <c r="B91" s="124"/>
      <c r="C91" s="125"/>
      <c r="D91" s="126" t="s">
        <v>126</v>
      </c>
      <c r="E91" s="125"/>
      <c r="F91" s="125"/>
      <c r="G91" s="125"/>
      <c r="H91" s="125"/>
      <c r="I91" s="125"/>
      <c r="J91" s="125"/>
      <c r="K91" s="125"/>
      <c r="L91" s="125"/>
      <c r="M91" s="125"/>
      <c r="N91" s="227">
        <f>N118</f>
        <v>1752.84</v>
      </c>
      <c r="O91" s="228"/>
      <c r="P91" s="228"/>
      <c r="Q91" s="228"/>
      <c r="R91" s="127"/>
      <c r="T91" s="128"/>
      <c r="U91" s="128"/>
    </row>
    <row r="92" spans="2:47" s="7" customFormat="1" ht="19.95" customHeight="1">
      <c r="B92" s="124"/>
      <c r="C92" s="125"/>
      <c r="D92" s="126" t="s">
        <v>167</v>
      </c>
      <c r="E92" s="125"/>
      <c r="F92" s="125"/>
      <c r="G92" s="125"/>
      <c r="H92" s="125"/>
      <c r="I92" s="125"/>
      <c r="J92" s="125"/>
      <c r="K92" s="125"/>
      <c r="L92" s="125"/>
      <c r="M92" s="125"/>
      <c r="N92" s="227">
        <f>N125</f>
        <v>45.05</v>
      </c>
      <c r="O92" s="228"/>
      <c r="P92" s="228"/>
      <c r="Q92" s="228"/>
      <c r="R92" s="127"/>
      <c r="T92" s="128"/>
      <c r="U92" s="128"/>
    </row>
    <row r="93" spans="2:47" s="1" customFormat="1" ht="21.75" customHeight="1"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3"/>
      <c r="T93" s="117"/>
      <c r="U93" s="117"/>
    </row>
    <row r="94" spans="2:47" s="1" customFormat="1" ht="29.25" customHeight="1">
      <c r="B94" s="31"/>
      <c r="C94" s="118" t="s">
        <v>127</v>
      </c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225">
        <v>0</v>
      </c>
      <c r="O94" s="229"/>
      <c r="P94" s="229"/>
      <c r="Q94" s="229"/>
      <c r="R94" s="33"/>
      <c r="T94" s="129"/>
      <c r="U94" s="130" t="s">
        <v>38</v>
      </c>
    </row>
    <row r="95" spans="2:47" s="1" customFormat="1" ht="18" customHeight="1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3"/>
      <c r="T95" s="117"/>
      <c r="U95" s="117"/>
    </row>
    <row r="96" spans="2:47" s="1" customFormat="1" ht="29.25" customHeight="1">
      <c r="B96" s="31"/>
      <c r="C96" s="105" t="s">
        <v>108</v>
      </c>
      <c r="D96" s="106"/>
      <c r="E96" s="106"/>
      <c r="F96" s="106"/>
      <c r="G96" s="106"/>
      <c r="H96" s="106"/>
      <c r="I96" s="106"/>
      <c r="J96" s="106"/>
      <c r="K96" s="106"/>
      <c r="L96" s="200">
        <f>ROUND(SUM(N88+N94),2)</f>
        <v>1830</v>
      </c>
      <c r="M96" s="200"/>
      <c r="N96" s="200"/>
      <c r="O96" s="200"/>
      <c r="P96" s="200"/>
      <c r="Q96" s="200"/>
      <c r="R96" s="33"/>
      <c r="T96" s="117"/>
      <c r="U96" s="117"/>
    </row>
    <row r="97" spans="2:27" s="1" customFormat="1" ht="6.9" customHeight="1">
      <c r="B97" s="55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7"/>
      <c r="T97" s="117"/>
      <c r="U97" s="117"/>
    </row>
    <row r="101" spans="2:27" s="1" customFormat="1" ht="6.9" customHeight="1">
      <c r="B101" s="58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60"/>
    </row>
    <row r="102" spans="2:27" s="1" customFormat="1" ht="36.9" customHeight="1">
      <c r="B102" s="31"/>
      <c r="C102" s="168" t="s">
        <v>128</v>
      </c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33"/>
    </row>
    <row r="103" spans="2:27" s="1" customFormat="1" ht="6.9" customHeight="1">
      <c r="B103" s="31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3"/>
    </row>
    <row r="104" spans="2:27" s="1" customFormat="1" ht="30" customHeight="1">
      <c r="B104" s="31"/>
      <c r="C104" s="28" t="s">
        <v>16</v>
      </c>
      <c r="D104" s="32"/>
      <c r="E104" s="32"/>
      <c r="F104" s="214" t="str">
        <f>F6</f>
        <v>Živičná úprava obecný úrad Petrovce</v>
      </c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32"/>
      <c r="R104" s="33"/>
    </row>
    <row r="105" spans="2:27" s="1" customFormat="1" ht="36.9" customHeight="1">
      <c r="B105" s="31"/>
      <c r="C105" s="65" t="s">
        <v>115</v>
      </c>
      <c r="D105" s="32"/>
      <c r="E105" s="32"/>
      <c r="F105" s="198" t="str">
        <f>F7</f>
        <v>1528i - Osadenie obrubníkov</v>
      </c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32"/>
      <c r="R105" s="33"/>
    </row>
    <row r="106" spans="2:27" s="1" customFormat="1" ht="6.9" customHeight="1"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3"/>
    </row>
    <row r="107" spans="2:27" s="1" customFormat="1" ht="18" customHeight="1">
      <c r="B107" s="31"/>
      <c r="C107" s="28" t="s">
        <v>21</v>
      </c>
      <c r="D107" s="32"/>
      <c r="E107" s="32"/>
      <c r="F107" s="26" t="str">
        <f>F9</f>
        <v xml:space="preserve"> </v>
      </c>
      <c r="G107" s="32"/>
      <c r="H107" s="32"/>
      <c r="I107" s="32"/>
      <c r="J107" s="32"/>
      <c r="K107" s="28" t="s">
        <v>23</v>
      </c>
      <c r="L107" s="32"/>
      <c r="M107" s="217" t="str">
        <f>IF(O9="","",O9)</f>
        <v>21. 9. 2020</v>
      </c>
      <c r="N107" s="217"/>
      <c r="O107" s="217"/>
      <c r="P107" s="217"/>
      <c r="Q107" s="32"/>
      <c r="R107" s="33"/>
    </row>
    <row r="108" spans="2:27" s="1" customFormat="1" ht="6.9" customHeight="1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3"/>
    </row>
    <row r="109" spans="2:27" s="1" customFormat="1" ht="13.2">
      <c r="B109" s="31"/>
      <c r="C109" s="28" t="s">
        <v>25</v>
      </c>
      <c r="D109" s="32"/>
      <c r="E109" s="32"/>
      <c r="F109" s="26" t="str">
        <f>E12</f>
        <v>Obec Petrovce</v>
      </c>
      <c r="G109" s="32"/>
      <c r="H109" s="32"/>
      <c r="I109" s="32"/>
      <c r="J109" s="32"/>
      <c r="K109" s="28" t="s">
        <v>30</v>
      </c>
      <c r="L109" s="32"/>
      <c r="M109" s="170" t="str">
        <f>E18</f>
        <v>Ing. Viera Bumberová</v>
      </c>
      <c r="N109" s="170"/>
      <c r="O109" s="170"/>
      <c r="P109" s="170"/>
      <c r="Q109" s="170"/>
      <c r="R109" s="33"/>
    </row>
    <row r="110" spans="2:27" s="1" customFormat="1" ht="14.4" customHeight="1">
      <c r="B110" s="31"/>
      <c r="C110" s="28" t="s">
        <v>29</v>
      </c>
      <c r="D110" s="32"/>
      <c r="E110" s="32"/>
      <c r="F110" s="26" t="str">
        <f>IF(E15="","",E15)</f>
        <v xml:space="preserve"> </v>
      </c>
      <c r="G110" s="32"/>
      <c r="H110" s="32"/>
      <c r="I110" s="32"/>
      <c r="J110" s="32"/>
      <c r="K110" s="28" t="s">
        <v>33</v>
      </c>
      <c r="L110" s="32"/>
      <c r="M110" s="170" t="str">
        <f>E21</f>
        <v xml:space="preserve"> </v>
      </c>
      <c r="N110" s="170"/>
      <c r="O110" s="170"/>
      <c r="P110" s="170"/>
      <c r="Q110" s="170"/>
      <c r="R110" s="33"/>
    </row>
    <row r="111" spans="2:27" s="1" customFormat="1" ht="10.35" customHeight="1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3"/>
    </row>
    <row r="112" spans="2:27" s="8" customFormat="1" ht="29.25" customHeight="1">
      <c r="B112" s="131"/>
      <c r="C112" s="132" t="s">
        <v>129</v>
      </c>
      <c r="D112" s="133" t="s">
        <v>130</v>
      </c>
      <c r="E112" s="133" t="s">
        <v>56</v>
      </c>
      <c r="F112" s="204" t="s">
        <v>131</v>
      </c>
      <c r="G112" s="204"/>
      <c r="H112" s="204"/>
      <c r="I112" s="204"/>
      <c r="J112" s="133" t="s">
        <v>132</v>
      </c>
      <c r="K112" s="133" t="s">
        <v>133</v>
      </c>
      <c r="L112" s="204" t="s">
        <v>134</v>
      </c>
      <c r="M112" s="204"/>
      <c r="N112" s="204" t="s">
        <v>121</v>
      </c>
      <c r="O112" s="204"/>
      <c r="P112" s="204"/>
      <c r="Q112" s="230"/>
      <c r="R112" s="134"/>
      <c r="T112" s="76" t="s">
        <v>135</v>
      </c>
      <c r="U112" s="77" t="s">
        <v>38</v>
      </c>
      <c r="V112" s="77" t="s">
        <v>136</v>
      </c>
      <c r="W112" s="77" t="s">
        <v>137</v>
      </c>
      <c r="X112" s="77" t="s">
        <v>138</v>
      </c>
      <c r="Y112" s="77" t="s">
        <v>139</v>
      </c>
      <c r="Z112" s="77" t="s">
        <v>140</v>
      </c>
      <c r="AA112" s="78" t="s">
        <v>141</v>
      </c>
    </row>
    <row r="113" spans="2:65" s="1" customFormat="1" ht="29.25" customHeight="1">
      <c r="B113" s="31"/>
      <c r="C113" s="80" t="s">
        <v>117</v>
      </c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206">
        <f>BK113</f>
        <v>1829.9999999999998</v>
      </c>
      <c r="O113" s="207"/>
      <c r="P113" s="207"/>
      <c r="Q113" s="207"/>
      <c r="R113" s="33"/>
      <c r="T113" s="79"/>
      <c r="U113" s="47"/>
      <c r="V113" s="47"/>
      <c r="W113" s="135">
        <f>W114</f>
        <v>39.027439999999999</v>
      </c>
      <c r="X113" s="47"/>
      <c r="Y113" s="135">
        <f>Y114</f>
        <v>21.251345999999998</v>
      </c>
      <c r="Z113" s="47"/>
      <c r="AA113" s="136">
        <f>AA114</f>
        <v>0</v>
      </c>
      <c r="AT113" s="18" t="s">
        <v>73</v>
      </c>
      <c r="AU113" s="18" t="s">
        <v>123</v>
      </c>
      <c r="BK113" s="137">
        <f>BK114</f>
        <v>1829.9999999999998</v>
      </c>
    </row>
    <row r="114" spans="2:65" s="9" customFormat="1" ht="37.35" customHeight="1">
      <c r="B114" s="138"/>
      <c r="C114" s="139"/>
      <c r="D114" s="140" t="s">
        <v>124</v>
      </c>
      <c r="E114" s="140"/>
      <c r="F114" s="140"/>
      <c r="G114" s="140"/>
      <c r="H114" s="140"/>
      <c r="I114" s="140"/>
      <c r="J114" s="140"/>
      <c r="K114" s="140"/>
      <c r="L114" s="140"/>
      <c r="M114" s="140"/>
      <c r="N114" s="208">
        <f>BK114</f>
        <v>1829.9999999999998</v>
      </c>
      <c r="O114" s="209"/>
      <c r="P114" s="209"/>
      <c r="Q114" s="209"/>
      <c r="R114" s="141"/>
      <c r="T114" s="142"/>
      <c r="U114" s="139"/>
      <c r="V114" s="139"/>
      <c r="W114" s="143">
        <f>W115+W118+W125</f>
        <v>39.027439999999999</v>
      </c>
      <c r="X114" s="139"/>
      <c r="Y114" s="143">
        <f>Y115+Y118+Y125</f>
        <v>21.251345999999998</v>
      </c>
      <c r="Z114" s="139"/>
      <c r="AA114" s="144">
        <f>AA115+AA118+AA125</f>
        <v>0</v>
      </c>
      <c r="AR114" s="145" t="s">
        <v>82</v>
      </c>
      <c r="AT114" s="146" t="s">
        <v>73</v>
      </c>
      <c r="AU114" s="146" t="s">
        <v>74</v>
      </c>
      <c r="AY114" s="145" t="s">
        <v>142</v>
      </c>
      <c r="BK114" s="147">
        <f>BK115+BK118+BK125</f>
        <v>1829.9999999999998</v>
      </c>
    </row>
    <row r="115" spans="2:65" s="9" customFormat="1" ht="19.95" customHeight="1">
      <c r="B115" s="138"/>
      <c r="C115" s="139"/>
      <c r="D115" s="148" t="s">
        <v>166</v>
      </c>
      <c r="E115" s="148"/>
      <c r="F115" s="148"/>
      <c r="G115" s="148"/>
      <c r="H115" s="148"/>
      <c r="I115" s="148"/>
      <c r="J115" s="148"/>
      <c r="K115" s="148"/>
      <c r="L115" s="148"/>
      <c r="M115" s="148"/>
      <c r="N115" s="210">
        <f>BK115</f>
        <v>32.11</v>
      </c>
      <c r="O115" s="211"/>
      <c r="P115" s="211"/>
      <c r="Q115" s="211"/>
      <c r="R115" s="141"/>
      <c r="T115" s="142"/>
      <c r="U115" s="139"/>
      <c r="V115" s="139"/>
      <c r="W115" s="143">
        <f>SUM(W116:W117)</f>
        <v>1.9368000000000001</v>
      </c>
      <c r="X115" s="139"/>
      <c r="Y115" s="143">
        <f>SUM(Y116:Y117)</f>
        <v>0</v>
      </c>
      <c r="Z115" s="139"/>
      <c r="AA115" s="144">
        <f>SUM(AA116:AA117)</f>
        <v>0</v>
      </c>
      <c r="AR115" s="145" t="s">
        <v>82</v>
      </c>
      <c r="AT115" s="146" t="s">
        <v>73</v>
      </c>
      <c r="AU115" s="146" t="s">
        <v>82</v>
      </c>
      <c r="AY115" s="145" t="s">
        <v>142</v>
      </c>
      <c r="BK115" s="147">
        <f>SUM(BK116:BK117)</f>
        <v>32.11</v>
      </c>
    </row>
    <row r="116" spans="2:65" s="1" customFormat="1" ht="25.5" customHeight="1">
      <c r="B116" s="31"/>
      <c r="C116" s="149" t="s">
        <v>82</v>
      </c>
      <c r="D116" s="149" t="s">
        <v>144</v>
      </c>
      <c r="E116" s="150" t="s">
        <v>204</v>
      </c>
      <c r="F116" s="203" t="s">
        <v>205</v>
      </c>
      <c r="G116" s="203"/>
      <c r="H116" s="203"/>
      <c r="I116" s="203"/>
      <c r="J116" s="151" t="s">
        <v>173</v>
      </c>
      <c r="K116" s="152">
        <v>7.2</v>
      </c>
      <c r="L116" s="205">
        <v>3.44</v>
      </c>
      <c r="M116" s="205"/>
      <c r="N116" s="205">
        <f>ROUND(L116*K116,2)</f>
        <v>24.77</v>
      </c>
      <c r="O116" s="205"/>
      <c r="P116" s="205"/>
      <c r="Q116" s="205"/>
      <c r="R116" s="33"/>
      <c r="T116" s="153" t="s">
        <v>19</v>
      </c>
      <c r="U116" s="40" t="s">
        <v>41</v>
      </c>
      <c r="V116" s="154">
        <v>0.21299999999999999</v>
      </c>
      <c r="W116" s="154">
        <f>V116*K116</f>
        <v>1.5336000000000001</v>
      </c>
      <c r="X116" s="154">
        <v>0</v>
      </c>
      <c r="Y116" s="154">
        <f>X116*K116</f>
        <v>0</v>
      </c>
      <c r="Z116" s="154">
        <v>0</v>
      </c>
      <c r="AA116" s="155">
        <f>Z116*K116</f>
        <v>0</v>
      </c>
      <c r="AR116" s="18" t="s">
        <v>148</v>
      </c>
      <c r="AT116" s="18" t="s">
        <v>144</v>
      </c>
      <c r="AU116" s="18" t="s">
        <v>143</v>
      </c>
      <c r="AY116" s="18" t="s">
        <v>142</v>
      </c>
      <c r="BE116" s="156">
        <f>IF(U116="základná",N116,0)</f>
        <v>0</v>
      </c>
      <c r="BF116" s="156">
        <f>IF(U116="znížená",N116,0)</f>
        <v>24.77</v>
      </c>
      <c r="BG116" s="156">
        <f>IF(U116="zákl. prenesená",N116,0)</f>
        <v>0</v>
      </c>
      <c r="BH116" s="156">
        <f>IF(U116="zníž. prenesená",N116,0)</f>
        <v>0</v>
      </c>
      <c r="BI116" s="156">
        <f>IF(U116="nulová",N116,0)</f>
        <v>0</v>
      </c>
      <c r="BJ116" s="18" t="s">
        <v>143</v>
      </c>
      <c r="BK116" s="156">
        <f>ROUND(L116*K116,2)</f>
        <v>24.77</v>
      </c>
      <c r="BL116" s="18" t="s">
        <v>148</v>
      </c>
      <c r="BM116" s="18" t="s">
        <v>206</v>
      </c>
    </row>
    <row r="117" spans="2:65" s="1" customFormat="1" ht="25.5" customHeight="1">
      <c r="B117" s="31"/>
      <c r="C117" s="149" t="s">
        <v>143</v>
      </c>
      <c r="D117" s="149" t="s">
        <v>144</v>
      </c>
      <c r="E117" s="150" t="s">
        <v>207</v>
      </c>
      <c r="F117" s="203" t="s">
        <v>208</v>
      </c>
      <c r="G117" s="203"/>
      <c r="H117" s="203"/>
      <c r="I117" s="203"/>
      <c r="J117" s="151" t="s">
        <v>173</v>
      </c>
      <c r="K117" s="152">
        <v>7.2</v>
      </c>
      <c r="L117" s="205">
        <v>1.02</v>
      </c>
      <c r="M117" s="205"/>
      <c r="N117" s="205">
        <f>ROUND(L117*K117,2)</f>
        <v>7.34</v>
      </c>
      <c r="O117" s="205"/>
      <c r="P117" s="205"/>
      <c r="Q117" s="205"/>
      <c r="R117" s="33"/>
      <c r="T117" s="153" t="s">
        <v>19</v>
      </c>
      <c r="U117" s="40" t="s">
        <v>41</v>
      </c>
      <c r="V117" s="154">
        <v>5.6000000000000001E-2</v>
      </c>
      <c r="W117" s="154">
        <f>V117*K117</f>
        <v>0.4032</v>
      </c>
      <c r="X117" s="154">
        <v>0</v>
      </c>
      <c r="Y117" s="154">
        <f>X117*K117</f>
        <v>0</v>
      </c>
      <c r="Z117" s="154">
        <v>0</v>
      </c>
      <c r="AA117" s="155">
        <f>Z117*K117</f>
        <v>0</v>
      </c>
      <c r="AR117" s="18" t="s">
        <v>148</v>
      </c>
      <c r="AT117" s="18" t="s">
        <v>144</v>
      </c>
      <c r="AU117" s="18" t="s">
        <v>143</v>
      </c>
      <c r="AY117" s="18" t="s">
        <v>142</v>
      </c>
      <c r="BE117" s="156">
        <f>IF(U117="základná",N117,0)</f>
        <v>0</v>
      </c>
      <c r="BF117" s="156">
        <f>IF(U117="znížená",N117,0)</f>
        <v>7.34</v>
      </c>
      <c r="BG117" s="156">
        <f>IF(U117="zákl. prenesená",N117,0)</f>
        <v>0</v>
      </c>
      <c r="BH117" s="156">
        <f>IF(U117="zníž. prenesená",N117,0)</f>
        <v>0</v>
      </c>
      <c r="BI117" s="156">
        <f>IF(U117="nulová",N117,0)</f>
        <v>0</v>
      </c>
      <c r="BJ117" s="18" t="s">
        <v>143</v>
      </c>
      <c r="BK117" s="156">
        <f>ROUND(L117*K117,2)</f>
        <v>7.34</v>
      </c>
      <c r="BL117" s="18" t="s">
        <v>148</v>
      </c>
      <c r="BM117" s="18" t="s">
        <v>209</v>
      </c>
    </row>
    <row r="118" spans="2:65" s="9" customFormat="1" ht="29.85" customHeight="1">
      <c r="B118" s="138"/>
      <c r="C118" s="139"/>
      <c r="D118" s="148" t="s">
        <v>126</v>
      </c>
      <c r="E118" s="148"/>
      <c r="F118" s="148"/>
      <c r="G118" s="148"/>
      <c r="H118" s="148"/>
      <c r="I118" s="148"/>
      <c r="J118" s="148"/>
      <c r="K118" s="148"/>
      <c r="L118" s="148"/>
      <c r="M118" s="148"/>
      <c r="N118" s="212">
        <f>BK118</f>
        <v>1752.84</v>
      </c>
      <c r="O118" s="213"/>
      <c r="P118" s="213"/>
      <c r="Q118" s="213"/>
      <c r="R118" s="141"/>
      <c r="T118" s="142"/>
      <c r="U118" s="139"/>
      <c r="V118" s="139"/>
      <c r="W118" s="143">
        <f>SUM(W119:W124)</f>
        <v>36.240600000000001</v>
      </c>
      <c r="X118" s="139"/>
      <c r="Y118" s="143">
        <f>SUM(Y119:Y124)</f>
        <v>21.251345999999998</v>
      </c>
      <c r="Z118" s="139"/>
      <c r="AA118" s="144">
        <f>SUM(AA119:AA124)</f>
        <v>0</v>
      </c>
      <c r="AR118" s="145" t="s">
        <v>82</v>
      </c>
      <c r="AT118" s="146" t="s">
        <v>73</v>
      </c>
      <c r="AU118" s="146" t="s">
        <v>82</v>
      </c>
      <c r="AY118" s="145" t="s">
        <v>142</v>
      </c>
      <c r="BK118" s="147">
        <f>SUM(BK119:BK124)</f>
        <v>1752.84</v>
      </c>
    </row>
    <row r="119" spans="2:65" s="1" customFormat="1" ht="38.25" customHeight="1">
      <c r="B119" s="31"/>
      <c r="C119" s="149" t="s">
        <v>189</v>
      </c>
      <c r="D119" s="149" t="s">
        <v>144</v>
      </c>
      <c r="E119" s="150" t="s">
        <v>210</v>
      </c>
      <c r="F119" s="203" t="s">
        <v>211</v>
      </c>
      <c r="G119" s="203"/>
      <c r="H119" s="203"/>
      <c r="I119" s="203"/>
      <c r="J119" s="151" t="s">
        <v>157</v>
      </c>
      <c r="K119" s="152">
        <v>60</v>
      </c>
      <c r="L119" s="205">
        <v>10.119999999999999</v>
      </c>
      <c r="M119" s="205"/>
      <c r="N119" s="205">
        <f t="shared" ref="N119:N124" si="0">ROUND(L119*K119,2)</f>
        <v>607.20000000000005</v>
      </c>
      <c r="O119" s="205"/>
      <c r="P119" s="205"/>
      <c r="Q119" s="205"/>
      <c r="R119" s="33"/>
      <c r="T119" s="153" t="s">
        <v>19</v>
      </c>
      <c r="U119" s="40" t="s">
        <v>41</v>
      </c>
      <c r="V119" s="154">
        <v>0.27</v>
      </c>
      <c r="W119" s="154">
        <f t="shared" ref="W119:W124" si="1">V119*K119</f>
        <v>16.200000000000003</v>
      </c>
      <c r="X119" s="154">
        <v>0.15112999999999999</v>
      </c>
      <c r="Y119" s="154">
        <f t="shared" ref="Y119:Y124" si="2">X119*K119</f>
        <v>9.0677999999999983</v>
      </c>
      <c r="Z119" s="154">
        <v>0</v>
      </c>
      <c r="AA119" s="155">
        <f t="shared" ref="AA119:AA124" si="3">Z119*K119</f>
        <v>0</v>
      </c>
      <c r="AR119" s="18" t="s">
        <v>148</v>
      </c>
      <c r="AT119" s="18" t="s">
        <v>144</v>
      </c>
      <c r="AU119" s="18" t="s">
        <v>143</v>
      </c>
      <c r="AY119" s="18" t="s">
        <v>142</v>
      </c>
      <c r="BE119" s="156">
        <f t="shared" ref="BE119:BE124" si="4">IF(U119="základná",N119,0)</f>
        <v>0</v>
      </c>
      <c r="BF119" s="156">
        <f t="shared" ref="BF119:BF124" si="5">IF(U119="znížená",N119,0)</f>
        <v>607.20000000000005</v>
      </c>
      <c r="BG119" s="156">
        <f t="shared" ref="BG119:BG124" si="6">IF(U119="zákl. prenesená",N119,0)</f>
        <v>0</v>
      </c>
      <c r="BH119" s="156">
        <f t="shared" ref="BH119:BH124" si="7">IF(U119="zníž. prenesená",N119,0)</f>
        <v>0</v>
      </c>
      <c r="BI119" s="156">
        <f t="shared" ref="BI119:BI124" si="8">IF(U119="nulová",N119,0)</f>
        <v>0</v>
      </c>
      <c r="BJ119" s="18" t="s">
        <v>143</v>
      </c>
      <c r="BK119" s="156">
        <f t="shared" ref="BK119:BK124" si="9">ROUND(L119*K119,2)</f>
        <v>607.20000000000005</v>
      </c>
      <c r="BL119" s="18" t="s">
        <v>148</v>
      </c>
      <c r="BM119" s="18" t="s">
        <v>212</v>
      </c>
    </row>
    <row r="120" spans="2:65" s="1" customFormat="1" ht="25.5" customHeight="1">
      <c r="B120" s="31"/>
      <c r="C120" s="160" t="s">
        <v>195</v>
      </c>
      <c r="D120" s="160" t="s">
        <v>190</v>
      </c>
      <c r="E120" s="161" t="s">
        <v>213</v>
      </c>
      <c r="F120" s="231" t="s">
        <v>214</v>
      </c>
      <c r="G120" s="231"/>
      <c r="H120" s="231"/>
      <c r="I120" s="231"/>
      <c r="J120" s="162" t="s">
        <v>193</v>
      </c>
      <c r="K120" s="163">
        <v>60</v>
      </c>
      <c r="L120" s="232">
        <v>5.35</v>
      </c>
      <c r="M120" s="232"/>
      <c r="N120" s="232">
        <f t="shared" si="0"/>
        <v>321</v>
      </c>
      <c r="O120" s="205"/>
      <c r="P120" s="205"/>
      <c r="Q120" s="205"/>
      <c r="R120" s="33"/>
      <c r="T120" s="153" t="s">
        <v>19</v>
      </c>
      <c r="U120" s="40" t="s">
        <v>41</v>
      </c>
      <c r="V120" s="154">
        <v>0</v>
      </c>
      <c r="W120" s="154">
        <f t="shared" si="1"/>
        <v>0</v>
      </c>
      <c r="X120" s="154">
        <v>4.8000000000000001E-2</v>
      </c>
      <c r="Y120" s="154">
        <f t="shared" si="2"/>
        <v>2.88</v>
      </c>
      <c r="Z120" s="154">
        <v>0</v>
      </c>
      <c r="AA120" s="155">
        <f t="shared" si="3"/>
        <v>0</v>
      </c>
      <c r="AR120" s="18" t="s">
        <v>189</v>
      </c>
      <c r="AT120" s="18" t="s">
        <v>190</v>
      </c>
      <c r="AU120" s="18" t="s">
        <v>143</v>
      </c>
      <c r="AY120" s="18" t="s">
        <v>142</v>
      </c>
      <c r="BE120" s="156">
        <f t="shared" si="4"/>
        <v>0</v>
      </c>
      <c r="BF120" s="156">
        <f t="shared" si="5"/>
        <v>321</v>
      </c>
      <c r="BG120" s="156">
        <f t="shared" si="6"/>
        <v>0</v>
      </c>
      <c r="BH120" s="156">
        <f t="shared" si="7"/>
        <v>0</v>
      </c>
      <c r="BI120" s="156">
        <f t="shared" si="8"/>
        <v>0</v>
      </c>
      <c r="BJ120" s="18" t="s">
        <v>143</v>
      </c>
      <c r="BK120" s="156">
        <f t="shared" si="9"/>
        <v>321</v>
      </c>
      <c r="BL120" s="18" t="s">
        <v>148</v>
      </c>
      <c r="BM120" s="18" t="s">
        <v>215</v>
      </c>
    </row>
    <row r="121" spans="2:65" s="1" customFormat="1" ht="38.25" customHeight="1">
      <c r="B121" s="31"/>
      <c r="C121" s="149" t="s">
        <v>199</v>
      </c>
      <c r="D121" s="149" t="s">
        <v>144</v>
      </c>
      <c r="E121" s="150" t="s">
        <v>216</v>
      </c>
      <c r="F121" s="203" t="s">
        <v>217</v>
      </c>
      <c r="G121" s="203"/>
      <c r="H121" s="203"/>
      <c r="I121" s="203"/>
      <c r="J121" s="151" t="s">
        <v>173</v>
      </c>
      <c r="K121" s="152">
        <v>4.2</v>
      </c>
      <c r="L121" s="205">
        <v>110.08</v>
      </c>
      <c r="M121" s="205"/>
      <c r="N121" s="205">
        <f t="shared" si="0"/>
        <v>462.34</v>
      </c>
      <c r="O121" s="205"/>
      <c r="P121" s="205"/>
      <c r="Q121" s="205"/>
      <c r="R121" s="33"/>
      <c r="T121" s="153" t="s">
        <v>19</v>
      </c>
      <c r="U121" s="40" t="s">
        <v>41</v>
      </c>
      <c r="V121" s="154">
        <v>1.363</v>
      </c>
      <c r="W121" s="154">
        <f t="shared" si="1"/>
        <v>5.7246000000000006</v>
      </c>
      <c r="X121" s="154">
        <v>2.2151299999999998</v>
      </c>
      <c r="Y121" s="154">
        <f t="shared" si="2"/>
        <v>9.303545999999999</v>
      </c>
      <c r="Z121" s="154">
        <v>0</v>
      </c>
      <c r="AA121" s="155">
        <f t="shared" si="3"/>
        <v>0</v>
      </c>
      <c r="AR121" s="18" t="s">
        <v>148</v>
      </c>
      <c r="AT121" s="18" t="s">
        <v>144</v>
      </c>
      <c r="AU121" s="18" t="s">
        <v>143</v>
      </c>
      <c r="AY121" s="18" t="s">
        <v>142</v>
      </c>
      <c r="BE121" s="156">
        <f t="shared" si="4"/>
        <v>0</v>
      </c>
      <c r="BF121" s="156">
        <f t="shared" si="5"/>
        <v>462.34</v>
      </c>
      <c r="BG121" s="156">
        <f t="shared" si="6"/>
        <v>0</v>
      </c>
      <c r="BH121" s="156">
        <f t="shared" si="7"/>
        <v>0</v>
      </c>
      <c r="BI121" s="156">
        <f t="shared" si="8"/>
        <v>0</v>
      </c>
      <c r="BJ121" s="18" t="s">
        <v>143</v>
      </c>
      <c r="BK121" s="156">
        <f t="shared" si="9"/>
        <v>462.34</v>
      </c>
      <c r="BL121" s="18" t="s">
        <v>148</v>
      </c>
      <c r="BM121" s="18" t="s">
        <v>218</v>
      </c>
    </row>
    <row r="122" spans="2:65" s="1" customFormat="1" ht="25.5" customHeight="1">
      <c r="B122" s="31"/>
      <c r="C122" s="149" t="s">
        <v>185</v>
      </c>
      <c r="D122" s="149" t="s">
        <v>144</v>
      </c>
      <c r="E122" s="150" t="s">
        <v>155</v>
      </c>
      <c r="F122" s="203" t="s">
        <v>156</v>
      </c>
      <c r="G122" s="203"/>
      <c r="H122" s="203"/>
      <c r="I122" s="203"/>
      <c r="J122" s="151" t="s">
        <v>157</v>
      </c>
      <c r="K122" s="152">
        <v>60</v>
      </c>
      <c r="L122" s="205">
        <v>3.15</v>
      </c>
      <c r="M122" s="205"/>
      <c r="N122" s="205">
        <f t="shared" si="0"/>
        <v>189</v>
      </c>
      <c r="O122" s="205"/>
      <c r="P122" s="205"/>
      <c r="Q122" s="205"/>
      <c r="R122" s="33"/>
      <c r="T122" s="153" t="s">
        <v>19</v>
      </c>
      <c r="U122" s="40" t="s">
        <v>41</v>
      </c>
      <c r="V122" s="154">
        <v>0.14499999999999999</v>
      </c>
      <c r="W122" s="154">
        <f t="shared" si="1"/>
        <v>8.6999999999999993</v>
      </c>
      <c r="X122" s="154">
        <v>0</v>
      </c>
      <c r="Y122" s="154">
        <f t="shared" si="2"/>
        <v>0</v>
      </c>
      <c r="Z122" s="154">
        <v>0</v>
      </c>
      <c r="AA122" s="155">
        <f t="shared" si="3"/>
        <v>0</v>
      </c>
      <c r="AR122" s="18" t="s">
        <v>148</v>
      </c>
      <c r="AT122" s="18" t="s">
        <v>144</v>
      </c>
      <c r="AU122" s="18" t="s">
        <v>143</v>
      </c>
      <c r="AY122" s="18" t="s">
        <v>142</v>
      </c>
      <c r="BE122" s="156">
        <f t="shared" si="4"/>
        <v>0</v>
      </c>
      <c r="BF122" s="156">
        <f t="shared" si="5"/>
        <v>189</v>
      </c>
      <c r="BG122" s="156">
        <f t="shared" si="6"/>
        <v>0</v>
      </c>
      <c r="BH122" s="156">
        <f t="shared" si="7"/>
        <v>0</v>
      </c>
      <c r="BI122" s="156">
        <f t="shared" si="8"/>
        <v>0</v>
      </c>
      <c r="BJ122" s="18" t="s">
        <v>143</v>
      </c>
      <c r="BK122" s="156">
        <f t="shared" si="9"/>
        <v>189</v>
      </c>
      <c r="BL122" s="18" t="s">
        <v>148</v>
      </c>
      <c r="BM122" s="18" t="s">
        <v>219</v>
      </c>
    </row>
    <row r="123" spans="2:65" s="1" customFormat="1" ht="25.5" customHeight="1">
      <c r="B123" s="31"/>
      <c r="C123" s="149" t="s">
        <v>183</v>
      </c>
      <c r="D123" s="149" t="s">
        <v>144</v>
      </c>
      <c r="E123" s="150" t="s">
        <v>220</v>
      </c>
      <c r="F123" s="203" t="s">
        <v>221</v>
      </c>
      <c r="G123" s="203"/>
      <c r="H123" s="203"/>
      <c r="I123" s="203"/>
      <c r="J123" s="151" t="s">
        <v>147</v>
      </c>
      <c r="K123" s="152">
        <v>7.2</v>
      </c>
      <c r="L123" s="205">
        <v>1.67</v>
      </c>
      <c r="M123" s="205"/>
      <c r="N123" s="205">
        <f t="shared" si="0"/>
        <v>12.02</v>
      </c>
      <c r="O123" s="205"/>
      <c r="P123" s="205"/>
      <c r="Q123" s="205"/>
      <c r="R123" s="33"/>
      <c r="T123" s="153" t="s">
        <v>19</v>
      </c>
      <c r="U123" s="40" t="s">
        <v>41</v>
      </c>
      <c r="V123" s="154">
        <v>3.1E-2</v>
      </c>
      <c r="W123" s="154">
        <f t="shared" si="1"/>
        <v>0.22320000000000001</v>
      </c>
      <c r="X123" s="154">
        <v>0</v>
      </c>
      <c r="Y123" s="154">
        <f t="shared" si="2"/>
        <v>0</v>
      </c>
      <c r="Z123" s="154">
        <v>0</v>
      </c>
      <c r="AA123" s="155">
        <f t="shared" si="3"/>
        <v>0</v>
      </c>
      <c r="AR123" s="18" t="s">
        <v>148</v>
      </c>
      <c r="AT123" s="18" t="s">
        <v>144</v>
      </c>
      <c r="AU123" s="18" t="s">
        <v>143</v>
      </c>
      <c r="AY123" s="18" t="s">
        <v>142</v>
      </c>
      <c r="BE123" s="156">
        <f t="shared" si="4"/>
        <v>0</v>
      </c>
      <c r="BF123" s="156">
        <f t="shared" si="5"/>
        <v>12.02</v>
      </c>
      <c r="BG123" s="156">
        <f t="shared" si="6"/>
        <v>0</v>
      </c>
      <c r="BH123" s="156">
        <f t="shared" si="7"/>
        <v>0</v>
      </c>
      <c r="BI123" s="156">
        <f t="shared" si="8"/>
        <v>0</v>
      </c>
      <c r="BJ123" s="18" t="s">
        <v>143</v>
      </c>
      <c r="BK123" s="156">
        <f t="shared" si="9"/>
        <v>12.02</v>
      </c>
      <c r="BL123" s="18" t="s">
        <v>148</v>
      </c>
      <c r="BM123" s="18" t="s">
        <v>222</v>
      </c>
    </row>
    <row r="124" spans="2:65" s="1" customFormat="1" ht="25.5" customHeight="1">
      <c r="B124" s="31"/>
      <c r="C124" s="149" t="s">
        <v>154</v>
      </c>
      <c r="D124" s="149" t="s">
        <v>144</v>
      </c>
      <c r="E124" s="150" t="s">
        <v>223</v>
      </c>
      <c r="F124" s="203" t="s">
        <v>224</v>
      </c>
      <c r="G124" s="203"/>
      <c r="H124" s="203"/>
      <c r="I124" s="203"/>
      <c r="J124" s="151" t="s">
        <v>147</v>
      </c>
      <c r="K124" s="152">
        <v>7.2</v>
      </c>
      <c r="L124" s="205">
        <v>22.4</v>
      </c>
      <c r="M124" s="205"/>
      <c r="N124" s="205">
        <f t="shared" si="0"/>
        <v>161.28</v>
      </c>
      <c r="O124" s="205"/>
      <c r="P124" s="205"/>
      <c r="Q124" s="205"/>
      <c r="R124" s="33"/>
      <c r="T124" s="153" t="s">
        <v>19</v>
      </c>
      <c r="U124" s="40" t="s">
        <v>41</v>
      </c>
      <c r="V124" s="154">
        <v>0.749</v>
      </c>
      <c r="W124" s="154">
        <f t="shared" si="1"/>
        <v>5.3928000000000003</v>
      </c>
      <c r="X124" s="154">
        <v>0</v>
      </c>
      <c r="Y124" s="154">
        <f t="shared" si="2"/>
        <v>0</v>
      </c>
      <c r="Z124" s="154">
        <v>0</v>
      </c>
      <c r="AA124" s="155">
        <f t="shared" si="3"/>
        <v>0</v>
      </c>
      <c r="AR124" s="18" t="s">
        <v>148</v>
      </c>
      <c r="AT124" s="18" t="s">
        <v>144</v>
      </c>
      <c r="AU124" s="18" t="s">
        <v>143</v>
      </c>
      <c r="AY124" s="18" t="s">
        <v>142</v>
      </c>
      <c r="BE124" s="156">
        <f t="shared" si="4"/>
        <v>0</v>
      </c>
      <c r="BF124" s="156">
        <f t="shared" si="5"/>
        <v>161.28</v>
      </c>
      <c r="BG124" s="156">
        <f t="shared" si="6"/>
        <v>0</v>
      </c>
      <c r="BH124" s="156">
        <f t="shared" si="7"/>
        <v>0</v>
      </c>
      <c r="BI124" s="156">
        <f t="shared" si="8"/>
        <v>0</v>
      </c>
      <c r="BJ124" s="18" t="s">
        <v>143</v>
      </c>
      <c r="BK124" s="156">
        <f t="shared" si="9"/>
        <v>161.28</v>
      </c>
      <c r="BL124" s="18" t="s">
        <v>148</v>
      </c>
      <c r="BM124" s="18" t="s">
        <v>225</v>
      </c>
    </row>
    <row r="125" spans="2:65" s="9" customFormat="1" ht="29.85" customHeight="1">
      <c r="B125" s="138"/>
      <c r="C125" s="139"/>
      <c r="D125" s="148" t="s">
        <v>167</v>
      </c>
      <c r="E125" s="148"/>
      <c r="F125" s="148"/>
      <c r="G125" s="148"/>
      <c r="H125" s="148"/>
      <c r="I125" s="148"/>
      <c r="J125" s="148"/>
      <c r="K125" s="148"/>
      <c r="L125" s="148"/>
      <c r="M125" s="148"/>
      <c r="N125" s="212">
        <f>BK125</f>
        <v>45.05</v>
      </c>
      <c r="O125" s="213"/>
      <c r="P125" s="213"/>
      <c r="Q125" s="213"/>
      <c r="R125" s="141"/>
      <c r="T125" s="142"/>
      <c r="U125" s="139"/>
      <c r="V125" s="139"/>
      <c r="W125" s="143">
        <f>W126</f>
        <v>0.85004000000000002</v>
      </c>
      <c r="X125" s="139"/>
      <c r="Y125" s="143">
        <f>Y126</f>
        <v>0</v>
      </c>
      <c r="Z125" s="139"/>
      <c r="AA125" s="144">
        <f>AA126</f>
        <v>0</v>
      </c>
      <c r="AR125" s="145" t="s">
        <v>82</v>
      </c>
      <c r="AT125" s="146" t="s">
        <v>73</v>
      </c>
      <c r="AU125" s="146" t="s">
        <v>82</v>
      </c>
      <c r="AY125" s="145" t="s">
        <v>142</v>
      </c>
      <c r="BK125" s="147">
        <f>BK126</f>
        <v>45.05</v>
      </c>
    </row>
    <row r="126" spans="2:65" s="1" customFormat="1" ht="38.25" customHeight="1">
      <c r="B126" s="31"/>
      <c r="C126" s="149" t="s">
        <v>226</v>
      </c>
      <c r="D126" s="149" t="s">
        <v>144</v>
      </c>
      <c r="E126" s="150" t="s">
        <v>200</v>
      </c>
      <c r="F126" s="203" t="s">
        <v>201</v>
      </c>
      <c r="G126" s="203"/>
      <c r="H126" s="203"/>
      <c r="I126" s="203"/>
      <c r="J126" s="151" t="s">
        <v>147</v>
      </c>
      <c r="K126" s="152">
        <v>21.251000000000001</v>
      </c>
      <c r="L126" s="205">
        <v>2.12</v>
      </c>
      <c r="M126" s="205"/>
      <c r="N126" s="205">
        <f>ROUND(L126*K126,2)</f>
        <v>45.05</v>
      </c>
      <c r="O126" s="205"/>
      <c r="P126" s="205"/>
      <c r="Q126" s="205"/>
      <c r="R126" s="33"/>
      <c r="T126" s="153" t="s">
        <v>19</v>
      </c>
      <c r="U126" s="157" t="s">
        <v>41</v>
      </c>
      <c r="V126" s="158">
        <v>0.04</v>
      </c>
      <c r="W126" s="158">
        <f>V126*K126</f>
        <v>0.85004000000000002</v>
      </c>
      <c r="X126" s="158">
        <v>0</v>
      </c>
      <c r="Y126" s="158">
        <f>X126*K126</f>
        <v>0</v>
      </c>
      <c r="Z126" s="158">
        <v>0</v>
      </c>
      <c r="AA126" s="159">
        <f>Z126*K126</f>
        <v>0</v>
      </c>
      <c r="AR126" s="18" t="s">
        <v>148</v>
      </c>
      <c r="AT126" s="18" t="s">
        <v>144</v>
      </c>
      <c r="AU126" s="18" t="s">
        <v>143</v>
      </c>
      <c r="AY126" s="18" t="s">
        <v>142</v>
      </c>
      <c r="BE126" s="156">
        <f>IF(U126="základná",N126,0)</f>
        <v>0</v>
      </c>
      <c r="BF126" s="156">
        <f>IF(U126="znížená",N126,0)</f>
        <v>45.05</v>
      </c>
      <c r="BG126" s="156">
        <f>IF(U126="zákl. prenesená",N126,0)</f>
        <v>0</v>
      </c>
      <c r="BH126" s="156">
        <f>IF(U126="zníž. prenesená",N126,0)</f>
        <v>0</v>
      </c>
      <c r="BI126" s="156">
        <f>IF(U126="nulová",N126,0)</f>
        <v>0</v>
      </c>
      <c r="BJ126" s="18" t="s">
        <v>143</v>
      </c>
      <c r="BK126" s="156">
        <f>ROUND(L126*K126,2)</f>
        <v>45.05</v>
      </c>
      <c r="BL126" s="18" t="s">
        <v>148</v>
      </c>
      <c r="BM126" s="18" t="s">
        <v>227</v>
      </c>
    </row>
    <row r="127" spans="2:65" s="1" customFormat="1" ht="6.9" customHeight="1">
      <c r="B127" s="55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7"/>
    </row>
  </sheetData>
  <sheetProtection algorithmName="SHA-512" hashValue="Ogq722CiOa/mD5NMDIYhX8iVwkx9iq0Dldx1REhmQEk9TB7iQxeUNefuaM4DgQj5EQxtxHutxz8AlRggBe0zPw==" saltValue="v2Skx7pw0YY4rdnS8rANBpNSGkXxUVHdMS2Q/5d9pOVdL3lFhary7sqA22Qg2tkIaC5z2RE1SgcwGL6YYvg9SA==" spinCount="10" sheet="1" objects="1" scenarios="1" formatColumns="0" formatRows="0"/>
  <mergeCells count="86">
    <mergeCell ref="L124:M124"/>
    <mergeCell ref="N124:Q124"/>
    <mergeCell ref="L126:M126"/>
    <mergeCell ref="N126:Q126"/>
    <mergeCell ref="N125:Q125"/>
    <mergeCell ref="L120:M120"/>
    <mergeCell ref="L121:M121"/>
    <mergeCell ref="L122:M122"/>
    <mergeCell ref="N122:Q122"/>
    <mergeCell ref="L123:M123"/>
    <mergeCell ref="N123:Q123"/>
    <mergeCell ref="F112:I112"/>
    <mergeCell ref="N121:Q121"/>
    <mergeCell ref="N113:Q113"/>
    <mergeCell ref="N114:Q114"/>
    <mergeCell ref="N115:Q115"/>
    <mergeCell ref="F116:I116"/>
    <mergeCell ref="L116:M116"/>
    <mergeCell ref="N116:Q116"/>
    <mergeCell ref="L117:M117"/>
    <mergeCell ref="N117:Q117"/>
    <mergeCell ref="N119:Q119"/>
    <mergeCell ref="N120:Q120"/>
    <mergeCell ref="N118:Q118"/>
    <mergeCell ref="F117:I117"/>
    <mergeCell ref="F119:I119"/>
    <mergeCell ref="L119:M119"/>
    <mergeCell ref="M107:P107"/>
    <mergeCell ref="M109:Q109"/>
    <mergeCell ref="M110:Q110"/>
    <mergeCell ref="L112:M112"/>
    <mergeCell ref="N112:Q112"/>
    <mergeCell ref="N94:Q94"/>
    <mergeCell ref="L96:Q96"/>
    <mergeCell ref="C102:Q102"/>
    <mergeCell ref="F104:P104"/>
    <mergeCell ref="F105:P105"/>
    <mergeCell ref="N88:Q88"/>
    <mergeCell ref="N89:Q89"/>
    <mergeCell ref="N90:Q90"/>
    <mergeCell ref="N91:Q91"/>
    <mergeCell ref="N92:Q92"/>
    <mergeCell ref="M81:P81"/>
    <mergeCell ref="M83:Q83"/>
    <mergeCell ref="M84:Q84"/>
    <mergeCell ref="C86:G86"/>
    <mergeCell ref="N86:Q86"/>
    <mergeCell ref="H36:J36"/>
    <mergeCell ref="M36:P36"/>
    <mergeCell ref="L38:P38"/>
    <mergeCell ref="C76:Q76"/>
    <mergeCell ref="F79:P79"/>
    <mergeCell ref="F78:P78"/>
    <mergeCell ref="H33:J33"/>
    <mergeCell ref="M33:P33"/>
    <mergeCell ref="H34:J34"/>
    <mergeCell ref="M34:P34"/>
    <mergeCell ref="H35:J35"/>
    <mergeCell ref="M35:P35"/>
    <mergeCell ref="S2:AC2"/>
    <mergeCell ref="M27:P27"/>
    <mergeCell ref="M30:P30"/>
    <mergeCell ref="M28:P28"/>
    <mergeCell ref="H32:J32"/>
    <mergeCell ref="M32:P32"/>
    <mergeCell ref="O18:P18"/>
    <mergeCell ref="O20:P20"/>
    <mergeCell ref="O21:P21"/>
    <mergeCell ref="E24:L24"/>
    <mergeCell ref="H1:K1"/>
    <mergeCell ref="O11:P11"/>
    <mergeCell ref="O12:P12"/>
    <mergeCell ref="O14:P14"/>
    <mergeCell ref="O15:P15"/>
    <mergeCell ref="O17:P17"/>
    <mergeCell ref="C2:Q2"/>
    <mergeCell ref="C4:Q4"/>
    <mergeCell ref="F6:P6"/>
    <mergeCell ref="F7:P7"/>
    <mergeCell ref="O9:P9"/>
    <mergeCell ref="F126:I126"/>
    <mergeCell ref="F122:I122"/>
    <mergeCell ref="F120:I120"/>
    <mergeCell ref="F121:I121"/>
    <mergeCell ref="F123:I123"/>
    <mergeCell ref="F124:I124"/>
  </mergeCells>
  <hyperlinks>
    <hyperlink ref="F1:G1" location="C2" display="1) Krycí list rozpočtu" xr:uid="{00000000-0004-0000-0800-000000000000}"/>
    <hyperlink ref="H1:K1" location="C86" display="2) Rekapitulácia rozpočtu" xr:uid="{00000000-0004-0000-0800-000001000000}"/>
    <hyperlink ref="L1" location="C112" display="3) Rozpočet" xr:uid="{00000000-0004-0000-0800-000002000000}"/>
    <hyperlink ref="S1:T1" location="'Rekapitulácia stavby'!C2" display="Rekapitulácia stavby" xr:uid="{00000000-0004-0000-08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Rekapitulácia stavby</vt:lpstr>
      <vt:lpstr>1528a - Základná škola</vt:lpstr>
      <vt:lpstr>1528b - Kostol </vt:lpstr>
      <vt:lpstr>1528c - Obchod</vt:lpstr>
      <vt:lpstr>1528d - Obecný úrad</vt:lpstr>
      <vt:lpstr>1528e - Hájovňa</vt:lpstr>
      <vt:lpstr>1528g - Číslo domu 119</vt:lpstr>
      <vt:lpstr>1528h - Odovodnenie cesty</vt:lpstr>
      <vt:lpstr>1528i - Osadenie obrubníkov</vt:lpstr>
      <vt:lpstr>'1528a - Základná škola'!Názvy_tlače</vt:lpstr>
      <vt:lpstr>'1528b - Kostol '!Názvy_tlače</vt:lpstr>
      <vt:lpstr>'1528c - Obchod'!Názvy_tlače</vt:lpstr>
      <vt:lpstr>'1528d - Obecný úrad'!Názvy_tlače</vt:lpstr>
      <vt:lpstr>'1528e - Hájovňa'!Názvy_tlače</vt:lpstr>
      <vt:lpstr>'1528g - Číslo domu 119'!Názvy_tlače</vt:lpstr>
      <vt:lpstr>'1528h - Odovodnenie cesty'!Názvy_tlače</vt:lpstr>
      <vt:lpstr>'1528i - Osadenie obrubníkov'!Názvy_tlače</vt:lpstr>
      <vt:lpstr>'Rekapitulácia stavby'!Názvy_tlače</vt:lpstr>
      <vt:lpstr>'1528a - Základná škola'!Oblasť_tlače</vt:lpstr>
      <vt:lpstr>'1528b - Kostol '!Oblasť_tlače</vt:lpstr>
      <vt:lpstr>'1528c - Obchod'!Oblasť_tlače</vt:lpstr>
      <vt:lpstr>'1528d - Obecný úrad'!Oblasť_tlače</vt:lpstr>
      <vt:lpstr>'1528e - Hájovňa'!Oblasť_tlače</vt:lpstr>
      <vt:lpstr>'1528g - Číslo domu 119'!Oblasť_tlače</vt:lpstr>
      <vt:lpstr>'1528h - Odovodnenie cesty'!Oblasť_tlače</vt:lpstr>
      <vt:lpstr>'1528i - Osadenie obrubníkov'!Oblasť_tlače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LAPTOP-ULDFVU85\Vlastnik</dc:creator>
  <cp:lastModifiedBy>Vlastnik</cp:lastModifiedBy>
  <dcterms:created xsi:type="dcterms:W3CDTF">2020-09-21T07:08:34Z</dcterms:created>
  <dcterms:modified xsi:type="dcterms:W3CDTF">2020-09-21T07:10:12Z</dcterms:modified>
</cp:coreProperties>
</file>